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oli\Documents\"/>
    </mc:Choice>
  </mc:AlternateContent>
  <xr:revisionPtr revIDLastSave="0" documentId="13_ncr:1_{DF2748B2-8F47-463D-AC14-2D111D3AEB30}" xr6:coauthVersionLast="47" xr6:coauthVersionMax="47" xr10:uidLastSave="{00000000-0000-0000-0000-000000000000}"/>
  <bookViews>
    <workbookView xWindow="-120" yWindow="-120" windowWidth="20730" windowHeight="11040" activeTab="5" xr2:uid="{F23295AB-AE99-4EED-9860-0B45949D65D8}"/>
  </bookViews>
  <sheets>
    <sheet name="Equipes" sheetId="1" r:id="rId1"/>
    <sheet name="Grupos" sheetId="2" r:id="rId2"/>
    <sheet name="Jogos" sheetId="3" r:id="rId3"/>
    <sheet name="ClassGrupFases" sheetId="8" state="hidden" r:id="rId4"/>
    <sheet name="Classificação" sheetId="5" r:id="rId5"/>
    <sheet name="Classificação 2ª Fase - C_D" sheetId="7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62" i="3" l="1"/>
  <c r="W262" i="3"/>
  <c r="T262" i="3"/>
  <c r="Q262" i="3"/>
  <c r="P262" i="3"/>
  <c r="V261" i="3"/>
  <c r="W261" i="3"/>
  <c r="T261" i="3"/>
  <c r="R261" i="3"/>
  <c r="O261" i="3"/>
  <c r="V260" i="3"/>
  <c r="W260" i="3"/>
  <c r="T260" i="3"/>
  <c r="Q260" i="3"/>
  <c r="P260" i="3"/>
  <c r="V259" i="3"/>
  <c r="W259" i="3"/>
  <c r="T259" i="3"/>
  <c r="Q259" i="3"/>
  <c r="P259" i="3"/>
  <c r="V258" i="3"/>
  <c r="W258" i="3"/>
  <c r="T258" i="3"/>
  <c r="Q258" i="3"/>
  <c r="P258" i="3"/>
  <c r="V257" i="3"/>
  <c r="W257" i="3"/>
  <c r="T257" i="3"/>
  <c r="Q257" i="3"/>
  <c r="P257" i="3"/>
  <c r="V256" i="3"/>
  <c r="W256" i="3"/>
  <c r="T256" i="3"/>
  <c r="Q256" i="3"/>
  <c r="P256" i="3"/>
  <c r="V255" i="3"/>
  <c r="W255" i="3"/>
  <c r="T255" i="3"/>
  <c r="R255" i="3"/>
  <c r="O255" i="3"/>
  <c r="V254" i="3"/>
  <c r="W254" i="3"/>
  <c r="T254" i="3"/>
  <c r="Q254" i="3"/>
  <c r="P254" i="3"/>
  <c r="V253" i="3"/>
  <c r="W253" i="3"/>
  <c r="T253" i="3"/>
  <c r="Q253" i="3"/>
  <c r="P253" i="3"/>
  <c r="V252" i="3"/>
  <c r="W252" i="3"/>
  <c r="T252" i="3"/>
  <c r="R252" i="3"/>
  <c r="O252" i="3"/>
  <c r="V251" i="3"/>
  <c r="W251" i="3"/>
  <c r="T251" i="3"/>
  <c r="R251" i="3"/>
  <c r="O251" i="3"/>
  <c r="V250" i="3"/>
  <c r="W250" i="3"/>
  <c r="T250" i="3"/>
  <c r="Q250" i="3"/>
  <c r="P250" i="3"/>
  <c r="V249" i="3"/>
  <c r="W249" i="3"/>
  <c r="T249" i="3"/>
  <c r="Q249" i="3"/>
  <c r="P249" i="3"/>
  <c r="V248" i="3"/>
  <c r="W248" i="3"/>
  <c r="T248" i="3"/>
  <c r="Q248" i="3"/>
  <c r="P248" i="3"/>
  <c r="V247" i="3"/>
  <c r="W247" i="3"/>
  <c r="T247" i="3"/>
  <c r="R247" i="3"/>
  <c r="O247" i="3"/>
  <c r="V246" i="3"/>
  <c r="W246" i="3"/>
  <c r="T246" i="3"/>
  <c r="R246" i="3"/>
  <c r="O246" i="3"/>
  <c r="V245" i="3"/>
  <c r="W245" i="3"/>
  <c r="T245" i="3"/>
  <c r="Q245" i="3"/>
  <c r="P245" i="3"/>
  <c r="V244" i="3"/>
  <c r="W244" i="3"/>
  <c r="T244" i="3"/>
  <c r="R244" i="3"/>
  <c r="O244" i="3"/>
  <c r="V243" i="3"/>
  <c r="W243" i="3"/>
  <c r="T243" i="3"/>
  <c r="R243" i="3"/>
  <c r="O243" i="3"/>
  <c r="V242" i="3"/>
  <c r="W242" i="3"/>
  <c r="T242" i="3"/>
  <c r="Q242" i="3"/>
  <c r="P242" i="3"/>
  <c r="V241" i="3"/>
  <c r="W241" i="3"/>
  <c r="T241" i="3"/>
  <c r="Q241" i="3"/>
  <c r="P241" i="3"/>
  <c r="V240" i="3"/>
  <c r="W240" i="3"/>
  <c r="T240" i="3"/>
  <c r="Q240" i="3"/>
  <c r="P240" i="3"/>
  <c r="V239" i="3"/>
  <c r="W239" i="3"/>
  <c r="T239" i="3"/>
  <c r="Q239" i="3"/>
  <c r="P239" i="3"/>
  <c r="V238" i="3"/>
  <c r="W238" i="3"/>
  <c r="T238" i="3"/>
  <c r="Q238" i="3"/>
  <c r="P238" i="3"/>
  <c r="V237" i="3"/>
  <c r="W237" i="3"/>
  <c r="T237" i="3"/>
  <c r="Q237" i="3"/>
  <c r="P237" i="3"/>
  <c r="V236" i="3"/>
  <c r="W236" i="3"/>
  <c r="T236" i="3"/>
  <c r="R236" i="3"/>
  <c r="O236" i="3"/>
  <c r="V235" i="3"/>
  <c r="W235" i="3"/>
  <c r="T235" i="3"/>
  <c r="R235" i="3"/>
  <c r="O235" i="3"/>
  <c r="K234" i="3"/>
  <c r="V233" i="3"/>
  <c r="W233" i="3"/>
  <c r="T233" i="3"/>
  <c r="Q233" i="3"/>
  <c r="P233" i="3"/>
  <c r="V232" i="3"/>
  <c r="W232" i="3"/>
  <c r="T232" i="3"/>
  <c r="R232" i="3"/>
  <c r="O232" i="3"/>
  <c r="V231" i="3"/>
  <c r="W231" i="3"/>
  <c r="T231" i="3"/>
  <c r="Q231" i="3"/>
  <c r="P231" i="3"/>
  <c r="V230" i="3"/>
  <c r="W230" i="3"/>
  <c r="T230" i="3"/>
  <c r="R230" i="3"/>
  <c r="O230" i="3"/>
  <c r="V229" i="3"/>
  <c r="W229" i="3"/>
  <c r="T229" i="3"/>
  <c r="Q229" i="3"/>
  <c r="P229" i="3"/>
  <c r="V228" i="3"/>
  <c r="W228" i="3"/>
  <c r="T228" i="3"/>
  <c r="Q228" i="3"/>
  <c r="P228" i="3"/>
  <c r="V227" i="3"/>
  <c r="W227" i="3"/>
  <c r="T227" i="3"/>
  <c r="Q227" i="3"/>
  <c r="P227" i="3"/>
  <c r="V226" i="3"/>
  <c r="W226" i="3"/>
  <c r="T226" i="3"/>
  <c r="Q226" i="3"/>
  <c r="P226" i="3"/>
  <c r="V225" i="3"/>
  <c r="W225" i="3"/>
  <c r="T225" i="3"/>
  <c r="Q225" i="3"/>
  <c r="P225" i="3"/>
  <c r="V224" i="3"/>
  <c r="W224" i="3"/>
  <c r="T224" i="3"/>
  <c r="Q224" i="3"/>
  <c r="P224" i="3"/>
  <c r="V223" i="3"/>
  <c r="W223" i="3"/>
  <c r="T223" i="3"/>
  <c r="Q223" i="3"/>
  <c r="P223" i="3"/>
  <c r="V222" i="3"/>
  <c r="W222" i="3"/>
  <c r="T222" i="3"/>
  <c r="Q222" i="3"/>
  <c r="P222" i="3"/>
  <c r="V221" i="3"/>
  <c r="W221" i="3"/>
  <c r="T221" i="3"/>
  <c r="Q221" i="3"/>
  <c r="P221" i="3"/>
  <c r="V220" i="3"/>
  <c r="W220" i="3"/>
  <c r="T220" i="3"/>
  <c r="Q220" i="3"/>
  <c r="P220" i="3"/>
  <c r="V219" i="3"/>
  <c r="W219" i="3"/>
  <c r="T219" i="3"/>
  <c r="Q219" i="3"/>
  <c r="P219" i="3"/>
  <c r="V218" i="3"/>
  <c r="W218" i="3"/>
  <c r="T218" i="3"/>
  <c r="Q218" i="3"/>
  <c r="P218" i="3"/>
  <c r="V217" i="3"/>
  <c r="W217" i="3"/>
  <c r="T217" i="3"/>
  <c r="R217" i="3"/>
  <c r="O217" i="3"/>
  <c r="V216" i="3"/>
  <c r="W216" i="3"/>
  <c r="T216" i="3"/>
  <c r="Q216" i="3"/>
  <c r="P216" i="3"/>
  <c r="V215" i="3"/>
  <c r="W215" i="3"/>
  <c r="T215" i="3"/>
  <c r="Q215" i="3"/>
  <c r="P215" i="3"/>
  <c r="V214" i="3"/>
  <c r="W214" i="3"/>
  <c r="T214" i="3"/>
  <c r="Q214" i="3"/>
  <c r="P214" i="3"/>
  <c r="V213" i="3"/>
  <c r="W213" i="3"/>
  <c r="T213" i="3"/>
  <c r="Q213" i="3"/>
  <c r="P213" i="3"/>
  <c r="V212" i="3"/>
  <c r="W212" i="3"/>
  <c r="T212" i="3"/>
  <c r="Q212" i="3"/>
  <c r="P212" i="3"/>
  <c r="V211" i="3"/>
  <c r="W211" i="3"/>
  <c r="T211" i="3"/>
  <c r="Q211" i="3"/>
  <c r="P211" i="3"/>
  <c r="V210" i="3"/>
  <c r="W210" i="3"/>
  <c r="T210" i="3"/>
  <c r="Q210" i="3"/>
  <c r="P210" i="3"/>
  <c r="V209" i="3"/>
  <c r="W209" i="3"/>
  <c r="T209" i="3"/>
  <c r="Q209" i="3"/>
  <c r="P209" i="3"/>
  <c r="V208" i="3"/>
  <c r="W208" i="3"/>
  <c r="T208" i="3"/>
  <c r="Q208" i="3"/>
  <c r="P208" i="3"/>
  <c r="V207" i="3"/>
  <c r="W207" i="3"/>
  <c r="T207" i="3"/>
  <c r="Q207" i="3"/>
  <c r="P207" i="3"/>
  <c r="V206" i="3"/>
  <c r="W206" i="3"/>
  <c r="T206" i="3"/>
  <c r="Q206" i="3"/>
  <c r="P206" i="3"/>
  <c r="V205" i="3"/>
  <c r="W205" i="3"/>
  <c r="T205" i="3"/>
  <c r="Q205" i="3"/>
  <c r="P205" i="3"/>
  <c r="V204" i="3"/>
  <c r="W204" i="3"/>
  <c r="T204" i="3"/>
  <c r="Q204" i="3"/>
  <c r="P204" i="3"/>
  <c r="V203" i="3"/>
  <c r="W203" i="3"/>
  <c r="T203" i="3"/>
  <c r="Q203" i="3"/>
  <c r="P203" i="3"/>
  <c r="V202" i="3"/>
  <c r="W202" i="3"/>
  <c r="T202" i="3"/>
  <c r="Q202" i="3"/>
  <c r="P202" i="3"/>
  <c r="K201" i="3"/>
  <c r="V200" i="3"/>
  <c r="W200" i="3"/>
  <c r="T200" i="3"/>
  <c r="Q200" i="3"/>
  <c r="P200" i="3"/>
  <c r="V199" i="3"/>
  <c r="W199" i="3"/>
  <c r="T199" i="3"/>
  <c r="Q199" i="3"/>
  <c r="P199" i="3"/>
  <c r="V198" i="3"/>
  <c r="W198" i="3"/>
  <c r="T198" i="3"/>
  <c r="Q198" i="3"/>
  <c r="P198" i="3"/>
  <c r="V197" i="3"/>
  <c r="W197" i="3"/>
  <c r="T197" i="3"/>
  <c r="R197" i="3"/>
  <c r="O197" i="3"/>
  <c r="V196" i="3"/>
  <c r="W196" i="3"/>
  <c r="T196" i="3"/>
  <c r="R196" i="3"/>
  <c r="O196" i="3"/>
  <c r="V195" i="3"/>
  <c r="W195" i="3"/>
  <c r="T195" i="3"/>
  <c r="Q195" i="3"/>
  <c r="P195" i="3"/>
  <c r="V194" i="3"/>
  <c r="W194" i="3"/>
  <c r="T194" i="3"/>
  <c r="Q194" i="3"/>
  <c r="P194" i="3"/>
  <c r="V193" i="3"/>
  <c r="W193" i="3"/>
  <c r="T193" i="3"/>
  <c r="Q193" i="3"/>
  <c r="P193" i="3"/>
  <c r="V192" i="3"/>
  <c r="W192" i="3"/>
  <c r="T192" i="3"/>
  <c r="Q192" i="3"/>
  <c r="P192" i="3"/>
  <c r="V191" i="3"/>
  <c r="W191" i="3"/>
  <c r="T191" i="3"/>
  <c r="Q191" i="3"/>
  <c r="P191" i="3"/>
  <c r="V190" i="3"/>
  <c r="W190" i="3"/>
  <c r="T190" i="3"/>
  <c r="R190" i="3"/>
  <c r="O190" i="3"/>
  <c r="V189" i="3"/>
  <c r="W189" i="3"/>
  <c r="T189" i="3"/>
  <c r="R189" i="3"/>
  <c r="O189" i="3"/>
  <c r="V188" i="3"/>
  <c r="W188" i="3"/>
  <c r="T188" i="3"/>
  <c r="Q188" i="3"/>
  <c r="P188" i="3"/>
  <c r="V187" i="3"/>
  <c r="W187" i="3"/>
  <c r="T187" i="3"/>
  <c r="Q187" i="3"/>
  <c r="P187" i="3"/>
  <c r="V186" i="3"/>
  <c r="W186" i="3"/>
  <c r="T186" i="3"/>
  <c r="Q186" i="3"/>
  <c r="P186" i="3"/>
  <c r="V185" i="3"/>
  <c r="W185" i="3"/>
  <c r="T185" i="3"/>
  <c r="Q185" i="3"/>
  <c r="P185" i="3"/>
  <c r="V184" i="3"/>
  <c r="W184" i="3"/>
  <c r="T184" i="3"/>
  <c r="Q184" i="3"/>
  <c r="P184" i="3"/>
  <c r="V183" i="3"/>
  <c r="W183" i="3"/>
  <c r="T183" i="3"/>
  <c r="Q183" i="3"/>
  <c r="P183" i="3"/>
  <c r="V182" i="3"/>
  <c r="W182" i="3"/>
  <c r="T182" i="3"/>
  <c r="Q182" i="3"/>
  <c r="P182" i="3"/>
  <c r="V181" i="3"/>
  <c r="W181" i="3"/>
  <c r="T181" i="3"/>
  <c r="Q181" i="3"/>
  <c r="P181" i="3"/>
  <c r="V180" i="3"/>
  <c r="W180" i="3"/>
  <c r="T180" i="3"/>
  <c r="Q180" i="3"/>
  <c r="P180" i="3"/>
  <c r="V179" i="3"/>
  <c r="W179" i="3"/>
  <c r="T179" i="3"/>
  <c r="Q179" i="3"/>
  <c r="P179" i="3"/>
  <c r="V178" i="3"/>
  <c r="W178" i="3"/>
  <c r="T178" i="3"/>
  <c r="Q178" i="3"/>
  <c r="P178" i="3"/>
  <c r="V177" i="3"/>
  <c r="W177" i="3"/>
  <c r="T177" i="3"/>
  <c r="Q177" i="3"/>
  <c r="P177" i="3"/>
  <c r="V176" i="3"/>
  <c r="W176" i="3"/>
  <c r="T176" i="3"/>
  <c r="Q176" i="3"/>
  <c r="P176" i="3"/>
  <c r="V175" i="3"/>
  <c r="W175" i="3"/>
  <c r="T175" i="3"/>
  <c r="Q175" i="3"/>
  <c r="P175" i="3"/>
  <c r="V174" i="3"/>
  <c r="W174" i="3"/>
  <c r="T174" i="3"/>
  <c r="R174" i="3"/>
  <c r="O174" i="3"/>
  <c r="V173" i="3"/>
  <c r="W173" i="3"/>
  <c r="T173" i="3"/>
  <c r="R173" i="3"/>
  <c r="O173" i="3"/>
  <c r="V172" i="3"/>
  <c r="W172" i="3"/>
  <c r="T172" i="3"/>
  <c r="Q172" i="3"/>
  <c r="P172" i="3"/>
  <c r="V171" i="3"/>
  <c r="W171" i="3"/>
  <c r="T171" i="3"/>
  <c r="Q171" i="3"/>
  <c r="P171" i="3"/>
  <c r="V170" i="3"/>
  <c r="W170" i="3"/>
  <c r="T170" i="3"/>
  <c r="Q170" i="3"/>
  <c r="P170" i="3"/>
  <c r="V169" i="3"/>
  <c r="W169" i="3"/>
  <c r="T169" i="3"/>
  <c r="Q169" i="3"/>
  <c r="P169" i="3"/>
  <c r="K168" i="3"/>
  <c r="V167" i="3"/>
  <c r="W167" i="3"/>
  <c r="T167" i="3"/>
  <c r="R167" i="3"/>
  <c r="O167" i="3"/>
  <c r="V166" i="3"/>
  <c r="W166" i="3"/>
  <c r="T166" i="3"/>
  <c r="Q166" i="3"/>
  <c r="P166" i="3"/>
  <c r="V165" i="3"/>
  <c r="W165" i="3"/>
  <c r="T165" i="3"/>
  <c r="Q165" i="3"/>
  <c r="P165" i="3"/>
  <c r="V164" i="3"/>
  <c r="W164" i="3"/>
  <c r="T164" i="3"/>
  <c r="Q164" i="3"/>
  <c r="P164" i="3"/>
  <c r="V163" i="3"/>
  <c r="W163" i="3"/>
  <c r="T163" i="3"/>
  <c r="Q163" i="3"/>
  <c r="P163" i="3"/>
  <c r="V162" i="3"/>
  <c r="W162" i="3"/>
  <c r="T162" i="3"/>
  <c r="Q162" i="3"/>
  <c r="P162" i="3"/>
  <c r="V161" i="3"/>
  <c r="W161" i="3"/>
  <c r="T161" i="3"/>
  <c r="Q161" i="3"/>
  <c r="P161" i="3"/>
  <c r="V160" i="3"/>
  <c r="W160" i="3"/>
  <c r="T160" i="3"/>
  <c r="R160" i="3"/>
  <c r="O160" i="3"/>
  <c r="V159" i="3"/>
  <c r="W159" i="3"/>
  <c r="T159" i="3"/>
  <c r="Q159" i="3"/>
  <c r="P159" i="3"/>
  <c r="V158" i="3"/>
  <c r="W158" i="3"/>
  <c r="T158" i="3"/>
  <c r="Q158" i="3"/>
  <c r="P158" i="3"/>
  <c r="V157" i="3"/>
  <c r="W157" i="3"/>
  <c r="T157" i="3"/>
  <c r="Q157" i="3"/>
  <c r="P157" i="3"/>
  <c r="V156" i="3"/>
  <c r="W156" i="3"/>
  <c r="T156" i="3"/>
  <c r="Q156" i="3"/>
  <c r="P156" i="3"/>
  <c r="V155" i="3"/>
  <c r="W155" i="3"/>
  <c r="T155" i="3"/>
  <c r="R155" i="3"/>
  <c r="O155" i="3"/>
  <c r="V154" i="3"/>
  <c r="W154" i="3"/>
  <c r="T154" i="3"/>
  <c r="Q154" i="3"/>
  <c r="P154" i="3"/>
  <c r="V153" i="3"/>
  <c r="W153" i="3"/>
  <c r="T153" i="3"/>
  <c r="Q153" i="3"/>
  <c r="P153" i="3"/>
  <c r="V152" i="3"/>
  <c r="W152" i="3"/>
  <c r="T152" i="3"/>
  <c r="Q152" i="3"/>
  <c r="P152" i="3"/>
  <c r="V151" i="3"/>
  <c r="W151" i="3"/>
  <c r="T151" i="3"/>
  <c r="Q151" i="3"/>
  <c r="P151" i="3"/>
  <c r="V150" i="3"/>
  <c r="W150" i="3"/>
  <c r="T150" i="3"/>
  <c r="Q150" i="3"/>
  <c r="P150" i="3"/>
  <c r="V149" i="3"/>
  <c r="W149" i="3"/>
  <c r="T149" i="3"/>
  <c r="Q149" i="3"/>
  <c r="P149" i="3"/>
  <c r="V148" i="3"/>
  <c r="W148" i="3"/>
  <c r="T148" i="3"/>
  <c r="Q148" i="3"/>
  <c r="P148" i="3"/>
  <c r="V147" i="3"/>
  <c r="W147" i="3"/>
  <c r="T147" i="3"/>
  <c r="Q147" i="3"/>
  <c r="P147" i="3"/>
  <c r="V146" i="3"/>
  <c r="W146" i="3"/>
  <c r="T146" i="3"/>
  <c r="Q146" i="3"/>
  <c r="P146" i="3"/>
  <c r="V145" i="3"/>
  <c r="W145" i="3"/>
  <c r="T145" i="3"/>
  <c r="Q145" i="3"/>
  <c r="P145" i="3"/>
  <c r="V144" i="3"/>
  <c r="W144" i="3"/>
  <c r="T144" i="3"/>
  <c r="Q144" i="3"/>
  <c r="P144" i="3"/>
  <c r="V143" i="3"/>
  <c r="W143" i="3"/>
  <c r="T143" i="3"/>
  <c r="Q143" i="3"/>
  <c r="P143" i="3"/>
  <c r="V142" i="3"/>
  <c r="W142" i="3"/>
  <c r="T142" i="3"/>
  <c r="R142" i="3"/>
  <c r="O142" i="3"/>
  <c r="V141" i="3"/>
  <c r="W141" i="3"/>
  <c r="T141" i="3"/>
  <c r="Q141" i="3"/>
  <c r="P141" i="3"/>
  <c r="V140" i="3"/>
  <c r="W140" i="3"/>
  <c r="T140" i="3"/>
  <c r="Q140" i="3"/>
  <c r="P140" i="3"/>
  <c r="V139" i="3"/>
  <c r="W139" i="3"/>
  <c r="T139" i="3"/>
  <c r="R139" i="3"/>
  <c r="O139" i="3"/>
  <c r="V138" i="3"/>
  <c r="W138" i="3"/>
  <c r="T138" i="3"/>
  <c r="Q138" i="3"/>
  <c r="P138" i="3"/>
  <c r="V137" i="3"/>
  <c r="W137" i="3"/>
  <c r="T137" i="3"/>
  <c r="Q137" i="3"/>
  <c r="P137" i="3"/>
  <c r="V136" i="3"/>
  <c r="W136" i="3"/>
  <c r="T136" i="3"/>
  <c r="Q136" i="3"/>
  <c r="P136" i="3"/>
  <c r="K135" i="3"/>
  <c r="V134" i="3"/>
  <c r="W134" i="3"/>
  <c r="T134" i="3"/>
  <c r="Q134" i="3"/>
  <c r="P134" i="3"/>
  <c r="V133" i="3"/>
  <c r="W133" i="3"/>
  <c r="T133" i="3"/>
  <c r="Q133" i="3"/>
  <c r="P133" i="3"/>
  <c r="V132" i="3"/>
  <c r="W132" i="3"/>
  <c r="T132" i="3"/>
  <c r="Q132" i="3"/>
  <c r="P132" i="3"/>
  <c r="V131" i="3"/>
  <c r="W131" i="3"/>
  <c r="T131" i="3"/>
  <c r="Q131" i="3"/>
  <c r="P131" i="3"/>
  <c r="V130" i="3"/>
  <c r="W130" i="3"/>
  <c r="T130" i="3"/>
  <c r="Q130" i="3"/>
  <c r="P130" i="3"/>
  <c r="V129" i="3"/>
  <c r="W129" i="3"/>
  <c r="T129" i="3"/>
  <c r="Q129" i="3"/>
  <c r="P129" i="3"/>
  <c r="V128" i="3"/>
  <c r="W128" i="3"/>
  <c r="T128" i="3"/>
  <c r="Q128" i="3"/>
  <c r="P128" i="3"/>
  <c r="V127" i="3"/>
  <c r="W127" i="3"/>
  <c r="T127" i="3"/>
  <c r="Q127" i="3"/>
  <c r="P127" i="3"/>
  <c r="V126" i="3"/>
  <c r="W126" i="3"/>
  <c r="T126" i="3"/>
  <c r="Q126" i="3"/>
  <c r="P126" i="3"/>
  <c r="V125" i="3"/>
  <c r="W125" i="3"/>
  <c r="T125" i="3"/>
  <c r="Q125" i="3"/>
  <c r="P125" i="3"/>
  <c r="V124" i="3"/>
  <c r="W124" i="3"/>
  <c r="T124" i="3"/>
  <c r="Q124" i="3"/>
  <c r="P124" i="3"/>
  <c r="V123" i="3"/>
  <c r="W123" i="3"/>
  <c r="T123" i="3"/>
  <c r="Q123" i="3"/>
  <c r="P123" i="3"/>
  <c r="V122" i="3"/>
  <c r="W122" i="3"/>
  <c r="T122" i="3"/>
  <c r="Q122" i="3"/>
  <c r="P122" i="3"/>
  <c r="V121" i="3"/>
  <c r="W121" i="3"/>
  <c r="T121" i="3"/>
  <c r="Q121" i="3"/>
  <c r="P121" i="3"/>
  <c r="V120" i="3"/>
  <c r="W120" i="3"/>
  <c r="T120" i="3"/>
  <c r="Q120" i="3"/>
  <c r="P120" i="3"/>
  <c r="V119" i="3"/>
  <c r="W119" i="3"/>
  <c r="T119" i="3"/>
  <c r="Q119" i="3"/>
  <c r="P119" i="3"/>
  <c r="V118" i="3"/>
  <c r="W118" i="3"/>
  <c r="T118" i="3"/>
  <c r="Q118" i="3"/>
  <c r="P118" i="3"/>
  <c r="V117" i="3"/>
  <c r="W117" i="3"/>
  <c r="T117" i="3"/>
  <c r="Q117" i="3"/>
  <c r="P117" i="3"/>
  <c r="V116" i="3"/>
  <c r="W116" i="3"/>
  <c r="T116" i="3"/>
  <c r="Q116" i="3"/>
  <c r="P116" i="3"/>
  <c r="V115" i="3"/>
  <c r="W115" i="3"/>
  <c r="T115" i="3"/>
  <c r="Q115" i="3"/>
  <c r="P115" i="3"/>
  <c r="V114" i="3"/>
  <c r="W114" i="3"/>
  <c r="T114" i="3"/>
  <c r="Q114" i="3"/>
  <c r="P114" i="3"/>
  <c r="V113" i="3"/>
  <c r="W113" i="3"/>
  <c r="T113" i="3"/>
  <c r="Q113" i="3"/>
  <c r="P113" i="3"/>
  <c r="V112" i="3"/>
  <c r="W112" i="3"/>
  <c r="T112" i="3"/>
  <c r="Q112" i="3"/>
  <c r="P112" i="3"/>
  <c r="V111" i="3"/>
  <c r="W111" i="3"/>
  <c r="T111" i="3"/>
  <c r="Q111" i="3"/>
  <c r="P111" i="3"/>
  <c r="V110" i="3"/>
  <c r="W110" i="3"/>
  <c r="T110" i="3"/>
  <c r="Q110" i="3"/>
  <c r="P110" i="3"/>
  <c r="V109" i="3"/>
  <c r="W109" i="3"/>
  <c r="T109" i="3"/>
  <c r="Q109" i="3"/>
  <c r="P109" i="3"/>
  <c r="V108" i="3"/>
  <c r="W108" i="3"/>
  <c r="T108" i="3"/>
  <c r="Q108" i="3"/>
  <c r="P108" i="3"/>
  <c r="V107" i="3"/>
  <c r="W107" i="3"/>
  <c r="T107" i="3"/>
  <c r="Q107" i="3"/>
  <c r="P107" i="3"/>
  <c r="V106" i="3"/>
  <c r="W106" i="3"/>
  <c r="T106" i="3"/>
  <c r="Q106" i="3"/>
  <c r="P106" i="3"/>
  <c r="V105" i="3"/>
  <c r="W105" i="3"/>
  <c r="T105" i="3"/>
  <c r="R105" i="3"/>
  <c r="O105" i="3"/>
  <c r="V104" i="3"/>
  <c r="W104" i="3"/>
  <c r="T104" i="3"/>
  <c r="Q104" i="3"/>
  <c r="P104" i="3"/>
  <c r="V103" i="3"/>
  <c r="W103" i="3"/>
  <c r="T103" i="3"/>
  <c r="Q103" i="3"/>
  <c r="P103" i="3"/>
  <c r="K102" i="3"/>
  <c r="V101" i="3"/>
  <c r="W101" i="3"/>
  <c r="T101" i="3"/>
  <c r="R101" i="3"/>
  <c r="O101" i="3"/>
  <c r="V100" i="3"/>
  <c r="W100" i="3"/>
  <c r="T100" i="3"/>
  <c r="R100" i="3"/>
  <c r="O100" i="3"/>
  <c r="V99" i="3"/>
  <c r="W99" i="3"/>
  <c r="T99" i="3"/>
  <c r="Q99" i="3"/>
  <c r="P99" i="3"/>
  <c r="V98" i="3"/>
  <c r="W98" i="3"/>
  <c r="T98" i="3"/>
  <c r="Q98" i="3"/>
  <c r="P98" i="3"/>
  <c r="V97" i="3"/>
  <c r="W97" i="3"/>
  <c r="T97" i="3"/>
  <c r="Q97" i="3"/>
  <c r="P97" i="3"/>
  <c r="V96" i="3"/>
  <c r="W96" i="3"/>
  <c r="T96" i="3"/>
  <c r="Q96" i="3"/>
  <c r="P96" i="3"/>
  <c r="V95" i="3"/>
  <c r="W95" i="3"/>
  <c r="T95" i="3"/>
  <c r="Q95" i="3"/>
  <c r="P95" i="3"/>
  <c r="V94" i="3"/>
  <c r="W94" i="3"/>
  <c r="T94" i="3"/>
  <c r="Q94" i="3"/>
  <c r="P94" i="3"/>
  <c r="V93" i="3"/>
  <c r="W93" i="3"/>
  <c r="T93" i="3"/>
  <c r="Q93" i="3"/>
  <c r="P93" i="3"/>
  <c r="V92" i="3"/>
  <c r="W92" i="3"/>
  <c r="T92" i="3"/>
  <c r="Q92" i="3"/>
  <c r="P92" i="3"/>
  <c r="V91" i="3"/>
  <c r="W91" i="3"/>
  <c r="T91" i="3"/>
  <c r="Q91" i="3"/>
  <c r="P91" i="3"/>
  <c r="V90" i="3"/>
  <c r="W90" i="3"/>
  <c r="T90" i="3"/>
  <c r="Q90" i="3"/>
  <c r="P90" i="3"/>
  <c r="V89" i="3"/>
  <c r="W89" i="3"/>
  <c r="T89" i="3"/>
  <c r="R89" i="3"/>
  <c r="O89" i="3"/>
  <c r="V88" i="3"/>
  <c r="W88" i="3"/>
  <c r="T88" i="3"/>
  <c r="Q88" i="3"/>
  <c r="P88" i="3"/>
  <c r="V87" i="3"/>
  <c r="W87" i="3"/>
  <c r="T87" i="3"/>
  <c r="Q87" i="3"/>
  <c r="P87" i="3"/>
  <c r="V86" i="3"/>
  <c r="W86" i="3"/>
  <c r="T86" i="3"/>
  <c r="R86" i="3"/>
  <c r="O86" i="3"/>
  <c r="V85" i="3"/>
  <c r="W85" i="3"/>
  <c r="T85" i="3"/>
  <c r="R85" i="3"/>
  <c r="O85" i="3"/>
  <c r="V84" i="3"/>
  <c r="W84" i="3"/>
  <c r="T84" i="3"/>
  <c r="Q84" i="3"/>
  <c r="P84" i="3"/>
  <c r="V83" i="3"/>
  <c r="W83" i="3"/>
  <c r="T83" i="3"/>
  <c r="Q83" i="3"/>
  <c r="P83" i="3"/>
  <c r="V82" i="3"/>
  <c r="W82" i="3"/>
  <c r="T82" i="3"/>
  <c r="Q82" i="3"/>
  <c r="P82" i="3"/>
  <c r="V81" i="3"/>
  <c r="W81" i="3"/>
  <c r="T81" i="3"/>
  <c r="Q81" i="3"/>
  <c r="P81" i="3"/>
  <c r="V80" i="3"/>
  <c r="W80" i="3"/>
  <c r="T80" i="3"/>
  <c r="Q80" i="3"/>
  <c r="P80" i="3"/>
  <c r="V79" i="3"/>
  <c r="W79" i="3"/>
  <c r="T79" i="3"/>
  <c r="Q79" i="3"/>
  <c r="P79" i="3"/>
  <c r="V78" i="3"/>
  <c r="W78" i="3"/>
  <c r="T78" i="3"/>
  <c r="Q78" i="3"/>
  <c r="P78" i="3"/>
  <c r="V77" i="3"/>
  <c r="W77" i="3"/>
  <c r="T77" i="3"/>
  <c r="Q77" i="3"/>
  <c r="P77" i="3"/>
  <c r="V76" i="3"/>
  <c r="W76" i="3"/>
  <c r="T76" i="3"/>
  <c r="Q76" i="3"/>
  <c r="P76" i="3"/>
  <c r="V75" i="3"/>
  <c r="W75" i="3"/>
  <c r="T75" i="3"/>
  <c r="R75" i="3"/>
  <c r="O75" i="3"/>
  <c r="V74" i="3"/>
  <c r="W74" i="3"/>
  <c r="T74" i="3"/>
  <c r="R74" i="3"/>
  <c r="O74" i="3"/>
  <c r="V73" i="3"/>
  <c r="W73" i="3"/>
  <c r="T73" i="3"/>
  <c r="Q73" i="3"/>
  <c r="P73" i="3"/>
  <c r="V72" i="3"/>
  <c r="W72" i="3"/>
  <c r="T72" i="3"/>
  <c r="R72" i="3"/>
  <c r="O72" i="3"/>
  <c r="V71" i="3"/>
  <c r="W71" i="3"/>
  <c r="T71" i="3"/>
  <c r="R71" i="3"/>
  <c r="O71" i="3"/>
  <c r="V70" i="3"/>
  <c r="W70" i="3"/>
  <c r="T70" i="3"/>
  <c r="Q70" i="3"/>
  <c r="P70" i="3"/>
  <c r="K69" i="3"/>
  <c r="V68" i="3"/>
  <c r="W68" i="3"/>
  <c r="T68" i="3"/>
  <c r="Q68" i="3"/>
  <c r="P68" i="3"/>
  <c r="V67" i="3"/>
  <c r="W67" i="3"/>
  <c r="T67" i="3"/>
  <c r="Q67" i="3"/>
  <c r="P67" i="3"/>
  <c r="V66" i="3"/>
  <c r="W66" i="3"/>
  <c r="T66" i="3"/>
  <c r="Q66" i="3"/>
  <c r="P66" i="3"/>
  <c r="V65" i="3"/>
  <c r="W65" i="3"/>
  <c r="T65" i="3"/>
  <c r="Q65" i="3"/>
  <c r="P65" i="3"/>
  <c r="V64" i="3"/>
  <c r="W64" i="3"/>
  <c r="T64" i="3"/>
  <c r="Q64" i="3"/>
  <c r="P64" i="3"/>
  <c r="V63" i="3"/>
  <c r="W63" i="3"/>
  <c r="T63" i="3"/>
  <c r="Q63" i="3"/>
  <c r="P63" i="3"/>
  <c r="V62" i="3"/>
  <c r="W62" i="3"/>
  <c r="T62" i="3"/>
  <c r="Q62" i="3"/>
  <c r="P62" i="3"/>
  <c r="V61" i="3"/>
  <c r="W61" i="3"/>
  <c r="T61" i="3"/>
  <c r="R61" i="3"/>
  <c r="O61" i="3"/>
  <c r="V60" i="3"/>
  <c r="W60" i="3"/>
  <c r="T60" i="3"/>
  <c r="Q60" i="3"/>
  <c r="P60" i="3"/>
  <c r="V59" i="3"/>
  <c r="W59" i="3"/>
  <c r="T59" i="3"/>
  <c r="Q59" i="3"/>
  <c r="P59" i="3"/>
  <c r="V58" i="3"/>
  <c r="W58" i="3"/>
  <c r="T58" i="3"/>
  <c r="R58" i="3"/>
  <c r="O58" i="3"/>
  <c r="V57" i="3"/>
  <c r="W57" i="3"/>
  <c r="T57" i="3"/>
  <c r="Q57" i="3"/>
  <c r="P57" i="3"/>
  <c r="V56" i="3"/>
  <c r="W56" i="3"/>
  <c r="T56" i="3"/>
  <c r="R56" i="3"/>
  <c r="O56" i="3"/>
  <c r="V55" i="3"/>
  <c r="W55" i="3"/>
  <c r="T55" i="3"/>
  <c r="Q55" i="3"/>
  <c r="P55" i="3"/>
  <c r="V54" i="3"/>
  <c r="W54" i="3"/>
  <c r="T54" i="3"/>
  <c r="Q54" i="3"/>
  <c r="P54" i="3"/>
  <c r="V53" i="3"/>
  <c r="W53" i="3"/>
  <c r="T53" i="3"/>
  <c r="Q53" i="3"/>
  <c r="P53" i="3"/>
  <c r="V52" i="3"/>
  <c r="W52" i="3"/>
  <c r="T52" i="3"/>
  <c r="Q52" i="3"/>
  <c r="P52" i="3"/>
  <c r="V51" i="3"/>
  <c r="W51" i="3"/>
  <c r="T51" i="3"/>
  <c r="Q51" i="3"/>
  <c r="P51" i="3"/>
  <c r="V50" i="3"/>
  <c r="W50" i="3"/>
  <c r="T50" i="3"/>
  <c r="Q50" i="3"/>
  <c r="P50" i="3"/>
  <c r="V49" i="3"/>
  <c r="W49" i="3"/>
  <c r="T49" i="3"/>
  <c r="Q49" i="3"/>
  <c r="P49" i="3"/>
  <c r="V48" i="3"/>
  <c r="W48" i="3"/>
  <c r="T48" i="3"/>
  <c r="Q48" i="3"/>
  <c r="P48" i="3"/>
  <c r="V47" i="3"/>
  <c r="W47" i="3"/>
  <c r="T47" i="3"/>
  <c r="Q47" i="3"/>
  <c r="P47" i="3"/>
  <c r="V46" i="3"/>
  <c r="W46" i="3"/>
  <c r="T46" i="3"/>
  <c r="R46" i="3"/>
  <c r="O46" i="3"/>
  <c r="V45" i="3"/>
  <c r="W45" i="3"/>
  <c r="T45" i="3"/>
  <c r="Q45" i="3"/>
  <c r="P45" i="3"/>
  <c r="V44" i="3"/>
  <c r="W44" i="3"/>
  <c r="T44" i="3"/>
  <c r="Q44" i="3"/>
  <c r="P44" i="3"/>
  <c r="V43" i="3"/>
  <c r="W43" i="3"/>
  <c r="T43" i="3"/>
  <c r="Q43" i="3"/>
  <c r="P43" i="3"/>
  <c r="V42" i="3"/>
  <c r="W42" i="3"/>
  <c r="T42" i="3"/>
  <c r="R42" i="3"/>
  <c r="O42" i="3"/>
  <c r="V41" i="3"/>
  <c r="W41" i="3"/>
  <c r="T41" i="3"/>
  <c r="Q41" i="3"/>
  <c r="P41" i="3"/>
  <c r="V40" i="3"/>
  <c r="W40" i="3"/>
  <c r="T40" i="3"/>
  <c r="Q40" i="3"/>
  <c r="P40" i="3"/>
  <c r="V39" i="3"/>
  <c r="W39" i="3"/>
  <c r="T39" i="3"/>
  <c r="Q39" i="3"/>
  <c r="P39" i="3"/>
  <c r="V38" i="3"/>
  <c r="W38" i="3"/>
  <c r="T38" i="3"/>
  <c r="Q38" i="3"/>
  <c r="P38" i="3"/>
  <c r="V37" i="3"/>
  <c r="W37" i="3"/>
  <c r="T37" i="3"/>
  <c r="Q37" i="3"/>
  <c r="P37" i="3"/>
  <c r="K36" i="3"/>
  <c r="V35" i="3"/>
  <c r="W35" i="3"/>
  <c r="T35" i="3"/>
  <c r="Q35" i="3"/>
  <c r="P35" i="3"/>
  <c r="V34" i="3"/>
  <c r="W34" i="3"/>
  <c r="T34" i="3"/>
  <c r="Q34" i="3"/>
  <c r="P34" i="3"/>
  <c r="V33" i="3"/>
  <c r="W33" i="3"/>
  <c r="T33" i="3"/>
  <c r="Q33" i="3"/>
  <c r="P33" i="3"/>
  <c r="V32" i="3"/>
  <c r="W32" i="3"/>
  <c r="T32" i="3"/>
  <c r="Q32" i="3"/>
  <c r="P32" i="3"/>
  <c r="V31" i="3"/>
  <c r="W31" i="3"/>
  <c r="T31" i="3"/>
  <c r="Q31" i="3"/>
  <c r="P31" i="3"/>
  <c r="V30" i="3"/>
  <c r="W30" i="3"/>
  <c r="T30" i="3"/>
  <c r="Q30" i="3"/>
  <c r="P30" i="3"/>
  <c r="V29" i="3"/>
  <c r="W29" i="3"/>
  <c r="T29" i="3"/>
  <c r="R29" i="3"/>
  <c r="O29" i="3"/>
  <c r="V28" i="3"/>
  <c r="W28" i="3"/>
  <c r="T28" i="3"/>
  <c r="Q28" i="3"/>
  <c r="P28" i="3"/>
  <c r="V27" i="3"/>
  <c r="W27" i="3"/>
  <c r="T27" i="3"/>
  <c r="Q27" i="3"/>
  <c r="P27" i="3"/>
  <c r="V26" i="3"/>
  <c r="W26" i="3"/>
  <c r="T26" i="3"/>
  <c r="Q26" i="3"/>
  <c r="P26" i="3"/>
  <c r="V25" i="3"/>
  <c r="W25" i="3"/>
  <c r="T25" i="3"/>
  <c r="Q25" i="3"/>
  <c r="P25" i="3"/>
  <c r="V24" i="3"/>
  <c r="W24" i="3"/>
  <c r="T24" i="3"/>
  <c r="Q24" i="3"/>
  <c r="P24" i="3"/>
  <c r="V23" i="3"/>
  <c r="W23" i="3"/>
  <c r="T23" i="3"/>
  <c r="R23" i="3"/>
  <c r="O23" i="3"/>
  <c r="V22" i="3"/>
  <c r="W22" i="3"/>
  <c r="T22" i="3"/>
  <c r="Q22" i="3"/>
  <c r="P22" i="3"/>
  <c r="V21" i="3"/>
  <c r="W21" i="3"/>
  <c r="T21" i="3"/>
  <c r="Q21" i="3"/>
  <c r="P21" i="3"/>
  <c r="V20" i="3"/>
  <c r="W20" i="3"/>
  <c r="T20" i="3"/>
  <c r="Q20" i="3"/>
  <c r="P20" i="3"/>
  <c r="V19" i="3"/>
  <c r="W19" i="3"/>
  <c r="T19" i="3"/>
  <c r="R19" i="3"/>
  <c r="O19" i="3"/>
  <c r="V18" i="3"/>
  <c r="W18" i="3"/>
  <c r="T18" i="3"/>
  <c r="Q18" i="3"/>
  <c r="P18" i="3"/>
  <c r="V17" i="3"/>
  <c r="W17" i="3"/>
  <c r="T17" i="3"/>
  <c r="R17" i="3"/>
  <c r="O17" i="3"/>
  <c r="V16" i="3"/>
  <c r="W16" i="3"/>
  <c r="T16" i="3"/>
  <c r="R16" i="3"/>
  <c r="O16" i="3"/>
  <c r="V15" i="3"/>
  <c r="W15" i="3"/>
  <c r="T15" i="3"/>
  <c r="Q15" i="3"/>
  <c r="P15" i="3"/>
  <c r="V14" i="3"/>
  <c r="W14" i="3"/>
  <c r="T14" i="3"/>
  <c r="Q14" i="3"/>
  <c r="P14" i="3"/>
  <c r="V13" i="3"/>
  <c r="W13" i="3"/>
  <c r="T13" i="3"/>
  <c r="Q13" i="3"/>
  <c r="P13" i="3"/>
  <c r="V12" i="3"/>
  <c r="W12" i="3"/>
  <c r="T12" i="3"/>
  <c r="Q12" i="3"/>
  <c r="P12" i="3"/>
  <c r="V11" i="3"/>
  <c r="W11" i="3"/>
  <c r="T11" i="3"/>
  <c r="Q11" i="3"/>
  <c r="P11" i="3"/>
  <c r="V10" i="3"/>
  <c r="W10" i="3"/>
  <c r="T10" i="3"/>
  <c r="Q10" i="3"/>
  <c r="P10" i="3"/>
  <c r="V9" i="3"/>
  <c r="W9" i="3"/>
  <c r="T9" i="3"/>
  <c r="R9" i="3"/>
  <c r="O9" i="3"/>
  <c r="V8" i="3"/>
  <c r="W8" i="3"/>
  <c r="T8" i="3"/>
  <c r="R8" i="3"/>
  <c r="O8" i="3"/>
  <c r="V7" i="3"/>
  <c r="W7" i="3"/>
  <c r="T7" i="3"/>
  <c r="Q7" i="3"/>
  <c r="P7" i="3"/>
  <c r="V6" i="3"/>
  <c r="W6" i="3"/>
  <c r="T6" i="3"/>
  <c r="Q6" i="3"/>
  <c r="P6" i="3"/>
  <c r="V5" i="3"/>
  <c r="W5" i="3"/>
  <c r="T5" i="3"/>
  <c r="Q5" i="3"/>
  <c r="P5" i="3"/>
  <c r="V4" i="3"/>
  <c r="W4" i="3"/>
  <c r="T4" i="3"/>
  <c r="Q4" i="3"/>
  <c r="P4" i="3"/>
  <c r="B8" i="1" l="1"/>
  <c r="B3" i="1"/>
  <c r="B14" i="1"/>
  <c r="B17" i="1" l="1"/>
  <c r="B158" i="3" s="1"/>
  <c r="B12" i="1"/>
  <c r="B46" i="3" s="1"/>
  <c r="B7" i="1"/>
  <c r="B4" i="1"/>
  <c r="B6" i="1"/>
  <c r="B7" i="2" s="1"/>
  <c r="B5" i="1"/>
  <c r="B6" i="2" s="1"/>
  <c r="B63" i="1"/>
  <c r="F252" i="3" s="1"/>
  <c r="B85" i="1"/>
  <c r="F75" i="3" s="1"/>
  <c r="B44" i="1"/>
  <c r="B207" i="3" s="1"/>
  <c r="B78" i="1"/>
  <c r="F72" i="3" s="1"/>
  <c r="B58" i="1"/>
  <c r="B175" i="3" s="1"/>
  <c r="B36" i="1"/>
  <c r="F17" i="3" s="1"/>
  <c r="B16" i="1"/>
  <c r="F9" i="3" s="1"/>
  <c r="B40" i="1"/>
  <c r="F131" i="3" s="1"/>
  <c r="B33" i="1"/>
  <c r="D44" i="8" s="1"/>
  <c r="B37" i="1"/>
  <c r="D48" i="8" s="1"/>
  <c r="B28" i="1"/>
  <c r="B35" i="2" s="1"/>
  <c r="B76" i="1"/>
  <c r="F74" i="3" s="1"/>
  <c r="B52" i="1"/>
  <c r="B62" i="3" s="1"/>
  <c r="B46" i="1"/>
  <c r="D61" i="8" s="1"/>
  <c r="B23" i="1"/>
  <c r="B121" i="3" s="1"/>
  <c r="B57" i="1"/>
  <c r="B138" i="3" s="1"/>
  <c r="B69" i="1"/>
  <c r="F143" i="3" s="1"/>
  <c r="B25" i="1"/>
  <c r="B14" i="3" s="1"/>
  <c r="B73" i="1"/>
  <c r="D96" i="8" s="1"/>
  <c r="B21" i="1"/>
  <c r="F10" i="3" s="1"/>
  <c r="B71" i="1"/>
  <c r="F68" i="3" s="1"/>
  <c r="B10" i="1"/>
  <c r="B155" i="3" s="1"/>
  <c r="B54" i="1"/>
  <c r="B249" i="3" s="1"/>
  <c r="B48" i="1"/>
  <c r="F133" i="3" s="1"/>
  <c r="B67" i="1"/>
  <c r="B108" i="3" s="1"/>
  <c r="B19" i="1"/>
  <c r="F86" i="3" s="1"/>
  <c r="B42" i="1"/>
  <c r="F170" i="3" s="1"/>
  <c r="B35" i="1"/>
  <c r="B44" i="2" s="1"/>
  <c r="B60" i="1"/>
  <c r="F142" i="3" s="1"/>
  <c r="B83" i="1"/>
  <c r="F77" i="3" s="1"/>
  <c r="B32" i="1"/>
  <c r="F165" i="3" s="1"/>
  <c r="B27" i="1"/>
  <c r="F124" i="3" s="1"/>
  <c r="B9" i="1"/>
  <c r="D12" i="8" s="1"/>
  <c r="B80" i="1"/>
  <c r="B112" i="3" s="1"/>
  <c r="B74" i="1"/>
  <c r="F257" i="3" s="1"/>
  <c r="B62" i="1"/>
  <c r="F177" i="3" s="1"/>
  <c r="B26" i="1"/>
  <c r="B52" i="3" s="1"/>
  <c r="B65" i="1"/>
  <c r="D84" i="8" s="1"/>
  <c r="B20" i="1"/>
  <c r="F85" i="3" s="1"/>
  <c r="B72" i="1"/>
  <c r="B143" i="3" s="1"/>
  <c r="B53" i="1"/>
  <c r="F175" i="3" s="1"/>
  <c r="B59" i="1"/>
  <c r="B251" i="3" s="1"/>
  <c r="B24" i="1"/>
  <c r="B161" i="3" s="1"/>
  <c r="B75" i="1"/>
  <c r="B37" i="3" s="1"/>
  <c r="B45" i="1"/>
  <c r="B59" i="3" s="1"/>
  <c r="B11" i="1"/>
  <c r="F229" i="3" s="1"/>
  <c r="B18" i="1"/>
  <c r="F159" i="3" s="1"/>
  <c r="B68" i="1"/>
  <c r="B71" i="3" s="1"/>
  <c r="B39" i="1"/>
  <c r="B95" i="3" s="1"/>
  <c r="B49" i="1"/>
  <c r="B62" i="2" s="1"/>
  <c r="B47" i="1"/>
  <c r="F134" i="3" s="1"/>
  <c r="B34" i="1"/>
  <c r="B43" i="2" s="1"/>
  <c r="B22" i="1"/>
  <c r="D29" i="8" s="1"/>
  <c r="B41" i="1"/>
  <c r="B206" i="3" s="1"/>
  <c r="B43" i="1"/>
  <c r="F244" i="3" s="1"/>
  <c r="B15" i="1"/>
  <c r="B119" i="3" s="1"/>
  <c r="B86" i="1"/>
  <c r="F112" i="3" s="1"/>
  <c r="B81" i="1"/>
  <c r="F224" i="3" s="1"/>
  <c r="B30" i="1"/>
  <c r="D39" i="8" s="1"/>
  <c r="B13" i="1"/>
  <c r="F155" i="3" s="1"/>
  <c r="B82" i="1"/>
  <c r="B77" i="3" s="1"/>
  <c r="B84" i="1"/>
  <c r="B76" i="3" s="1"/>
  <c r="B61" i="1"/>
  <c r="F214" i="3" s="1"/>
  <c r="B56" i="1"/>
  <c r="B63" i="3" s="1"/>
  <c r="B64" i="1"/>
  <c r="B141" i="3" s="1"/>
  <c r="B38" i="1"/>
  <c r="B205" i="3" s="1"/>
  <c r="B29" i="1"/>
  <c r="B125" i="3" s="1"/>
  <c r="B66" i="1"/>
  <c r="B180" i="3" s="1"/>
  <c r="B31" i="1"/>
  <c r="B164" i="3" s="1"/>
  <c r="B70" i="1"/>
  <c r="B89" i="2" s="1"/>
  <c r="B77" i="1"/>
  <c r="B110" i="3" s="1"/>
  <c r="B79" i="1"/>
  <c r="B146" i="3" s="1"/>
  <c r="B55" i="1"/>
  <c r="B212" i="3" s="1"/>
  <c r="B50" i="1"/>
  <c r="B134" i="3" s="1"/>
  <c r="B51" i="1"/>
  <c r="B64" i="2" s="1"/>
  <c r="B9" i="2"/>
  <c r="D11" i="8"/>
  <c r="F228" i="3"/>
  <c r="F5" i="3"/>
  <c r="F41" i="3"/>
  <c r="B116" i="3"/>
  <c r="B154" i="3"/>
  <c r="F191" i="3"/>
  <c r="D24" i="8"/>
  <c r="B232" i="3"/>
  <c r="B10" i="3"/>
  <c r="B22" i="2"/>
  <c r="B47" i="3"/>
  <c r="F83" i="3"/>
  <c r="B9" i="3"/>
  <c r="D7" i="8"/>
  <c r="F117" i="3"/>
  <c r="B5" i="2"/>
  <c r="F190" i="3"/>
  <c r="F153" i="3"/>
  <c r="B5" i="3"/>
  <c r="B80" i="3"/>
  <c r="F226" i="3"/>
  <c r="F154" i="3"/>
  <c r="D10" i="8"/>
  <c r="F227" i="3"/>
  <c r="B79" i="3"/>
  <c r="F4" i="3"/>
  <c r="B117" i="3"/>
  <c r="B42" i="3"/>
  <c r="B8" i="2"/>
  <c r="B45" i="3"/>
  <c r="D19" i="8"/>
  <c r="F230" i="3"/>
  <c r="B82" i="3"/>
  <c r="F7" i="3"/>
  <c r="F157" i="3"/>
  <c r="B17" i="2"/>
  <c r="B120" i="3"/>
  <c r="B41" i="3"/>
  <c r="B4" i="3"/>
  <c r="B152" i="3"/>
  <c r="D6" i="8"/>
  <c r="B78" i="3"/>
  <c r="B4" i="2"/>
  <c r="B189" i="3"/>
  <c r="B226" i="3"/>
  <c r="Q75" i="3" l="1"/>
  <c r="U75" i="3"/>
  <c r="N75" i="3"/>
  <c r="S189" i="3"/>
  <c r="M189" i="3"/>
  <c r="P189" i="3"/>
  <c r="M42" i="3"/>
  <c r="P42" i="3"/>
  <c r="S42" i="3"/>
  <c r="S80" i="3"/>
  <c r="M80" i="3"/>
  <c r="O80" i="3"/>
  <c r="U83" i="3"/>
  <c r="N83" i="3"/>
  <c r="R83" i="3"/>
  <c r="S116" i="3"/>
  <c r="M116" i="3"/>
  <c r="R116" i="3"/>
  <c r="O212" i="3"/>
  <c r="S212" i="3"/>
  <c r="M212" i="3"/>
  <c r="S141" i="3"/>
  <c r="M141" i="3"/>
  <c r="R141" i="3"/>
  <c r="R112" i="3"/>
  <c r="U112" i="3"/>
  <c r="N112" i="3"/>
  <c r="R95" i="3"/>
  <c r="S95" i="3"/>
  <c r="M95" i="3"/>
  <c r="U175" i="3"/>
  <c r="N175" i="3"/>
  <c r="O175" i="3"/>
  <c r="S108" i="3"/>
  <c r="M108" i="3"/>
  <c r="R108" i="3"/>
  <c r="O143" i="3"/>
  <c r="U143" i="3"/>
  <c r="N143" i="3"/>
  <c r="Q252" i="3"/>
  <c r="U252" i="3"/>
  <c r="N252" i="3"/>
  <c r="N224" i="3"/>
  <c r="R224" i="3"/>
  <c r="U224" i="3"/>
  <c r="N86" i="3"/>
  <c r="Q86" i="3"/>
  <c r="U86" i="3"/>
  <c r="M117" i="3"/>
  <c r="R117" i="3"/>
  <c r="S117" i="3"/>
  <c r="S119" i="3"/>
  <c r="M119" i="3"/>
  <c r="O119" i="3"/>
  <c r="O133" i="3"/>
  <c r="U133" i="3"/>
  <c r="N133" i="3"/>
  <c r="R7" i="3"/>
  <c r="U7" i="3"/>
  <c r="N7" i="3"/>
  <c r="S110" i="3"/>
  <c r="M110" i="3"/>
  <c r="R110" i="3"/>
  <c r="O214" i="3"/>
  <c r="U214" i="3"/>
  <c r="N214" i="3"/>
  <c r="Q244" i="3"/>
  <c r="U244" i="3"/>
  <c r="N244" i="3"/>
  <c r="N159" i="3"/>
  <c r="R159" i="3"/>
  <c r="U159" i="3"/>
  <c r="U85" i="3"/>
  <c r="N85" i="3"/>
  <c r="Q85" i="3"/>
  <c r="O165" i="3"/>
  <c r="U165" i="3"/>
  <c r="N165" i="3"/>
  <c r="S249" i="3"/>
  <c r="M249" i="3"/>
  <c r="R249" i="3"/>
  <c r="S121" i="3"/>
  <c r="M121" i="3"/>
  <c r="R121" i="3"/>
  <c r="Q9" i="3"/>
  <c r="U9" i="3"/>
  <c r="N9" i="3"/>
  <c r="S134" i="3"/>
  <c r="M134" i="3"/>
  <c r="R134" i="3"/>
  <c r="O112" i="3"/>
  <c r="S112" i="3"/>
  <c r="M112" i="3"/>
  <c r="O5" i="3"/>
  <c r="S5" i="3"/>
  <c r="M5" i="3"/>
  <c r="S143" i="3"/>
  <c r="M143" i="3"/>
  <c r="R143" i="3"/>
  <c r="O131" i="3"/>
  <c r="U131" i="3"/>
  <c r="N131" i="3"/>
  <c r="R4" i="3"/>
  <c r="N4" i="3"/>
  <c r="U4" i="3"/>
  <c r="Q190" i="3"/>
  <c r="U190" i="3"/>
  <c r="N190" i="3"/>
  <c r="U228" i="3"/>
  <c r="N228" i="3"/>
  <c r="R228" i="3"/>
  <c r="O76" i="3"/>
  <c r="S76" i="3"/>
  <c r="M76" i="3"/>
  <c r="M206" i="3"/>
  <c r="R206" i="3"/>
  <c r="S206" i="3"/>
  <c r="U229" i="3"/>
  <c r="N229" i="3"/>
  <c r="O229" i="3"/>
  <c r="U77" i="3"/>
  <c r="N77" i="3"/>
  <c r="O77" i="3"/>
  <c r="P155" i="3"/>
  <c r="M155" i="3"/>
  <c r="S155" i="3"/>
  <c r="Q17" i="3"/>
  <c r="U17" i="3"/>
  <c r="N17" i="3"/>
  <c r="R120" i="3"/>
  <c r="S120" i="3"/>
  <c r="M120" i="3"/>
  <c r="O226" i="3"/>
  <c r="U226" i="3"/>
  <c r="N226" i="3"/>
  <c r="M154" i="3"/>
  <c r="R154" i="3"/>
  <c r="S154" i="3"/>
  <c r="S251" i="3"/>
  <c r="M251" i="3"/>
  <c r="P251" i="3"/>
  <c r="S63" i="3"/>
  <c r="M63" i="3"/>
  <c r="O63" i="3"/>
  <c r="S138" i="3"/>
  <c r="M138" i="3"/>
  <c r="O138" i="3"/>
  <c r="M78" i="3"/>
  <c r="S78" i="3"/>
  <c r="O78" i="3"/>
  <c r="U153" i="3"/>
  <c r="N153" i="3"/>
  <c r="O153" i="3"/>
  <c r="U5" i="3"/>
  <c r="N5" i="3"/>
  <c r="R5" i="3"/>
  <c r="M79" i="3"/>
  <c r="R79" i="3"/>
  <c r="S79" i="3"/>
  <c r="Q230" i="3"/>
  <c r="U230" i="3"/>
  <c r="N230" i="3"/>
  <c r="S232" i="3"/>
  <c r="M232" i="3"/>
  <c r="P232" i="3"/>
  <c r="S164" i="3"/>
  <c r="R164" i="3"/>
  <c r="M164" i="3"/>
  <c r="S77" i="3"/>
  <c r="M77" i="3"/>
  <c r="R77" i="3"/>
  <c r="S59" i="3"/>
  <c r="R59" i="3"/>
  <c r="M59" i="3"/>
  <c r="S52" i="3"/>
  <c r="M52" i="3"/>
  <c r="O52" i="3"/>
  <c r="Q142" i="3"/>
  <c r="U142" i="3"/>
  <c r="N142" i="3"/>
  <c r="N68" i="3"/>
  <c r="R68" i="3"/>
  <c r="U68" i="3"/>
  <c r="S62" i="3"/>
  <c r="M62" i="3"/>
  <c r="R62" i="3"/>
  <c r="M175" i="3"/>
  <c r="R175" i="3"/>
  <c r="S175" i="3"/>
  <c r="S226" i="3"/>
  <c r="M226" i="3"/>
  <c r="R226" i="3"/>
  <c r="S9" i="3"/>
  <c r="M9" i="3"/>
  <c r="P9" i="3"/>
  <c r="S146" i="3"/>
  <c r="M146" i="3"/>
  <c r="R146" i="3"/>
  <c r="U124" i="3"/>
  <c r="N124" i="3"/>
  <c r="O124" i="3"/>
  <c r="M82" i="3"/>
  <c r="R82" i="3"/>
  <c r="S82" i="3"/>
  <c r="O10" i="3"/>
  <c r="M10" i="3"/>
  <c r="S10" i="3"/>
  <c r="S152" i="3"/>
  <c r="M152" i="3"/>
  <c r="R152" i="3"/>
  <c r="O227" i="3"/>
  <c r="U227" i="3"/>
  <c r="N227" i="3"/>
  <c r="M4" i="3"/>
  <c r="O4" i="3"/>
  <c r="S4" i="3"/>
  <c r="O117" i="3"/>
  <c r="U117" i="3"/>
  <c r="N117" i="3"/>
  <c r="S180" i="3"/>
  <c r="M180" i="3"/>
  <c r="R180" i="3"/>
  <c r="N155" i="3"/>
  <c r="Q155" i="3"/>
  <c r="U155" i="3"/>
  <c r="O37" i="3"/>
  <c r="S37" i="3"/>
  <c r="M37" i="3"/>
  <c r="O177" i="3"/>
  <c r="N177" i="3"/>
  <c r="U177" i="3"/>
  <c r="U10" i="3"/>
  <c r="N10" i="3"/>
  <c r="R10" i="3"/>
  <c r="N74" i="3"/>
  <c r="Q74" i="3"/>
  <c r="U74" i="3"/>
  <c r="Q72" i="3"/>
  <c r="N72" i="3"/>
  <c r="U72" i="3"/>
  <c r="S46" i="3"/>
  <c r="M46" i="3"/>
  <c r="P46" i="3"/>
  <c r="S205" i="3"/>
  <c r="M205" i="3"/>
  <c r="R205" i="3"/>
  <c r="M14" i="3"/>
  <c r="S14" i="3"/>
  <c r="O14" i="3"/>
  <c r="O157" i="3"/>
  <c r="U157" i="3"/>
  <c r="N157" i="3"/>
  <c r="S47" i="3"/>
  <c r="M47" i="3"/>
  <c r="O47" i="3"/>
  <c r="U41" i="3"/>
  <c r="N41" i="3"/>
  <c r="R41" i="3"/>
  <c r="S71" i="3"/>
  <c r="M71" i="3"/>
  <c r="P71" i="3"/>
  <c r="S41" i="3"/>
  <c r="M41" i="3"/>
  <c r="O41" i="3"/>
  <c r="O45" i="3"/>
  <c r="S45" i="3"/>
  <c r="M45" i="3"/>
  <c r="N154" i="3"/>
  <c r="O154" i="3"/>
  <c r="U154" i="3"/>
  <c r="U191" i="3"/>
  <c r="N191" i="3"/>
  <c r="R191" i="3"/>
  <c r="M125" i="3"/>
  <c r="R125" i="3"/>
  <c r="S125" i="3"/>
  <c r="O134" i="3"/>
  <c r="U134" i="3"/>
  <c r="N134" i="3"/>
  <c r="M161" i="3"/>
  <c r="R161" i="3"/>
  <c r="S161" i="3"/>
  <c r="R257" i="3"/>
  <c r="U257" i="3"/>
  <c r="N257" i="3"/>
  <c r="N170" i="3"/>
  <c r="O170" i="3"/>
  <c r="U170" i="3"/>
  <c r="S207" i="3"/>
  <c r="M207" i="3"/>
  <c r="R207" i="3"/>
  <c r="O158" i="3"/>
  <c r="S158" i="3"/>
  <c r="M158" i="3"/>
  <c r="D9" i="8"/>
  <c r="F43" i="3"/>
  <c r="F152" i="3"/>
  <c r="F79" i="3"/>
  <c r="F115" i="3"/>
  <c r="B185" i="3"/>
  <c r="D17" i="8"/>
  <c r="B6" i="3"/>
  <c r="F80" i="3"/>
  <c r="F116" i="3"/>
  <c r="B84" i="3"/>
  <c r="B190" i="3"/>
  <c r="B195" i="3"/>
  <c r="B228" i="3"/>
  <c r="B15" i="2"/>
  <c r="F119" i="3"/>
  <c r="B230" i="3"/>
  <c r="F192" i="3"/>
  <c r="B43" i="3"/>
  <c r="B227" i="3"/>
  <c r="D8" i="8"/>
  <c r="F189" i="3"/>
  <c r="B142" i="3"/>
  <c r="B66" i="3"/>
  <c r="B147" i="3"/>
  <c r="F222" i="3"/>
  <c r="F35" i="3"/>
  <c r="F259" i="3"/>
  <c r="D101" i="8"/>
  <c r="B99" i="2"/>
  <c r="B104" i="3"/>
  <c r="F179" i="3"/>
  <c r="B80" i="2"/>
  <c r="B213" i="3"/>
  <c r="D82" i="8"/>
  <c r="D75" i="8"/>
  <c r="F110" i="3"/>
  <c r="F28" i="3"/>
  <c r="B51" i="3"/>
  <c r="F39" i="3"/>
  <c r="F178" i="3"/>
  <c r="B188" i="3"/>
  <c r="F27" i="3"/>
  <c r="F63" i="3"/>
  <c r="B73" i="2"/>
  <c r="F99" i="3"/>
  <c r="B137" i="3"/>
  <c r="F262" i="3"/>
  <c r="B150" i="3"/>
  <c r="D110" i="8"/>
  <c r="B248" i="3"/>
  <c r="B108" i="2"/>
  <c r="F233" i="3"/>
  <c r="F47" i="3"/>
  <c r="B174" i="3"/>
  <c r="B211" i="3"/>
  <c r="B67" i="2"/>
  <c r="F215" i="3"/>
  <c r="F219" i="3"/>
  <c r="B169" i="3"/>
  <c r="B105" i="2"/>
  <c r="F225" i="3"/>
  <c r="B49" i="3"/>
  <c r="B55" i="2"/>
  <c r="F21" i="3"/>
  <c r="B53" i="3"/>
  <c r="B144" i="3"/>
  <c r="B99" i="3"/>
  <c r="D87" i="8"/>
  <c r="D69" i="8"/>
  <c r="B25" i="3"/>
  <c r="F93" i="3"/>
  <c r="F57" i="3"/>
  <c r="B262" i="3"/>
  <c r="B128" i="3"/>
  <c r="B45" i="2"/>
  <c r="F53" i="3"/>
  <c r="B171" i="3"/>
  <c r="B96" i="3"/>
  <c r="D107" i="8"/>
  <c r="D42" i="8"/>
  <c r="F197" i="3"/>
  <c r="B151" i="3"/>
  <c r="B215" i="3"/>
  <c r="B130" i="3"/>
  <c r="D57" i="8"/>
  <c r="B199" i="3"/>
  <c r="B65" i="3"/>
  <c r="F161" i="3"/>
  <c r="D63" i="8"/>
  <c r="F73" i="3"/>
  <c r="F213" i="3"/>
  <c r="B19" i="2"/>
  <c r="B118" i="3"/>
  <c r="F241" i="3"/>
  <c r="D91" i="8"/>
  <c r="D47" i="8"/>
  <c r="B81" i="3"/>
  <c r="B166" i="3"/>
  <c r="F204" i="3"/>
  <c r="D54" i="8"/>
  <c r="D52" i="8"/>
  <c r="B218" i="3"/>
  <c r="B50" i="2"/>
  <c r="B156" i="3"/>
  <c r="F45" i="3"/>
  <c r="F71" i="3"/>
  <c r="D30" i="8"/>
  <c r="B194" i="3"/>
  <c r="D21" i="8"/>
  <c r="F202" i="3"/>
  <c r="F81" i="3"/>
  <c r="B81" i="2"/>
  <c r="B34" i="2"/>
  <c r="F90" i="3"/>
  <c r="B242" i="3"/>
  <c r="F236" i="3"/>
  <c r="B61" i="2"/>
  <c r="B238" i="3"/>
  <c r="F25" i="3"/>
  <c r="B72" i="2"/>
  <c r="B63" i="2"/>
  <c r="D36" i="8"/>
  <c r="B51" i="2"/>
  <c r="F250" i="3"/>
  <c r="F52" i="3"/>
  <c r="B60" i="3"/>
  <c r="B243" i="3"/>
  <c r="F26" i="3"/>
  <c r="F88" i="3"/>
  <c r="F97" i="3"/>
  <c r="B58" i="3"/>
  <c r="F260" i="3"/>
  <c r="F61" i="3"/>
  <c r="D53" i="8"/>
  <c r="F210" i="3"/>
  <c r="F137" i="3"/>
  <c r="B127" i="3"/>
  <c r="B93" i="3"/>
  <c r="B114" i="3"/>
  <c r="B24" i="2"/>
  <c r="B32" i="2"/>
  <c r="B32" i="3"/>
  <c r="B97" i="3"/>
  <c r="B76" i="2"/>
  <c r="B186" i="3"/>
  <c r="B88" i="2"/>
  <c r="B42" i="2"/>
  <c r="D105" i="8"/>
  <c r="D65" i="8"/>
  <c r="F195" i="3"/>
  <c r="F23" i="3"/>
  <c r="B250" i="3"/>
  <c r="F54" i="3"/>
  <c r="B56" i="3"/>
  <c r="B104" i="2"/>
  <c r="F122" i="3"/>
  <c r="F199" i="3"/>
  <c r="D88" i="8"/>
  <c r="D64" i="8"/>
  <c r="B177" i="3"/>
  <c r="B103" i="2"/>
  <c r="F107" i="3"/>
  <c r="B240" i="3"/>
  <c r="B165" i="3"/>
  <c r="B39" i="3"/>
  <c r="F173" i="3"/>
  <c r="B214" i="3"/>
  <c r="F59" i="3"/>
  <c r="B46" i="2"/>
  <c r="D51" i="8"/>
  <c r="D106" i="8"/>
  <c r="B12" i="3"/>
  <c r="F126" i="3"/>
  <c r="F22" i="3"/>
  <c r="B103" i="3"/>
  <c r="B75" i="3"/>
  <c r="D90" i="8"/>
  <c r="B18" i="3"/>
  <c r="F247" i="3"/>
  <c r="B204" i="3"/>
  <c r="B19" i="3"/>
  <c r="F151" i="3"/>
  <c r="B187" i="3"/>
  <c r="B233" i="3"/>
  <c r="F162" i="3"/>
  <c r="F246" i="3"/>
  <c r="D78" i="8"/>
  <c r="B223" i="3"/>
  <c r="F92" i="3"/>
  <c r="D34" i="8"/>
  <c r="B38" i="3"/>
  <c r="B173" i="3"/>
  <c r="F18" i="3"/>
  <c r="B167" i="3"/>
  <c r="F187" i="3"/>
  <c r="F76" i="3"/>
  <c r="D26" i="8"/>
  <c r="B89" i="3"/>
  <c r="B136" i="3"/>
  <c r="B28" i="3"/>
  <c r="B68" i="2"/>
  <c r="B260" i="3"/>
  <c r="F128" i="3"/>
  <c r="B49" i="2"/>
  <c r="F216" i="3"/>
  <c r="F139" i="3"/>
  <c r="B256" i="3"/>
  <c r="B221" i="3"/>
  <c r="B79" i="2"/>
  <c r="D28" i="8"/>
  <c r="F166" i="3"/>
  <c r="D99" i="8"/>
  <c r="F193" i="3"/>
  <c r="F140" i="3"/>
  <c r="B85" i="3"/>
  <c r="F95" i="3"/>
  <c r="D46" i="8"/>
  <c r="B259" i="3"/>
  <c r="D18" i="8"/>
  <c r="D45" i="8"/>
  <c r="D81" i="8"/>
  <c r="F160" i="3"/>
  <c r="F183" i="3"/>
  <c r="F67" i="3"/>
  <c r="B26" i="2"/>
  <c r="F146" i="3"/>
  <c r="F104" i="3"/>
  <c r="B48" i="3"/>
  <c r="B97" i="2"/>
  <c r="D98" i="8"/>
  <c r="B253" i="3"/>
  <c r="B123" i="3"/>
  <c r="F13" i="3"/>
  <c r="F163" i="3"/>
  <c r="B126" i="3"/>
  <c r="D37" i="8"/>
  <c r="F237" i="3"/>
  <c r="B88" i="3"/>
  <c r="B70" i="3"/>
  <c r="F186" i="3"/>
  <c r="B113" i="3"/>
  <c r="D20" i="8"/>
  <c r="B244" i="3"/>
  <c r="B8" i="3"/>
  <c r="B13" i="2"/>
  <c r="F205" i="3"/>
  <c r="F172" i="3"/>
  <c r="B145" i="3"/>
  <c r="B224" i="3"/>
  <c r="B107" i="2"/>
  <c r="B52" i="2"/>
  <c r="B14" i="2"/>
  <c r="B44" i="3"/>
  <c r="F209" i="3"/>
  <c r="F255" i="3"/>
  <c r="F113" i="3"/>
  <c r="D109" i="8"/>
  <c r="F167" i="3"/>
  <c r="B83" i="3"/>
  <c r="B192" i="3"/>
  <c r="B21" i="3"/>
  <c r="F62" i="3"/>
  <c r="F182" i="3"/>
  <c r="F149" i="3"/>
  <c r="F261" i="3"/>
  <c r="F58" i="3"/>
  <c r="D16" i="8"/>
  <c r="B7" i="3"/>
  <c r="F180" i="3"/>
  <c r="B176" i="3"/>
  <c r="B55" i="3"/>
  <c r="F31" i="3"/>
  <c r="D108" i="8"/>
  <c r="F188" i="3"/>
  <c r="F130" i="3"/>
  <c r="F156" i="3"/>
  <c r="B229" i="3"/>
  <c r="B107" i="3"/>
  <c r="B106" i="2"/>
  <c r="F38" i="3"/>
  <c r="F94" i="3"/>
  <c r="F120" i="3"/>
  <c r="D15" i="8"/>
  <c r="F48" i="3"/>
  <c r="B197" i="3"/>
  <c r="B41" i="2"/>
  <c r="F84" i="3"/>
  <c r="F196" i="3"/>
  <c r="F12" i="3"/>
  <c r="B159" i="3"/>
  <c r="B28" i="2"/>
  <c r="B210" i="3"/>
  <c r="F221" i="3"/>
  <c r="B15" i="3"/>
  <c r="B24" i="3"/>
  <c r="B183" i="3"/>
  <c r="F136" i="3"/>
  <c r="B220" i="3"/>
  <c r="B95" i="2"/>
  <c r="F245" i="3"/>
  <c r="B109" i="3"/>
  <c r="F200" i="3"/>
  <c r="B57" i="3"/>
  <c r="B13" i="3"/>
  <c r="B140" i="3"/>
  <c r="B98" i="3"/>
  <c r="B94" i="2"/>
  <c r="F238" i="3"/>
  <c r="D55" i="8"/>
  <c r="B50" i="3"/>
  <c r="B82" i="2"/>
  <c r="B59" i="2"/>
  <c r="B34" i="3"/>
  <c r="F66" i="3"/>
  <c r="F16" i="3"/>
  <c r="B23" i="3"/>
  <c r="B72" i="3"/>
  <c r="B124" i="3"/>
  <c r="B257" i="3"/>
  <c r="B37" i="2"/>
  <c r="B91" i="3"/>
  <c r="B172" i="3"/>
  <c r="D62" i="8"/>
  <c r="B196" i="3"/>
  <c r="B237" i="3"/>
  <c r="B30" i="3"/>
  <c r="F158" i="3"/>
  <c r="B73" i="3"/>
  <c r="D80" i="8"/>
  <c r="B98" i="2"/>
  <c r="B27" i="3"/>
  <c r="F207" i="3"/>
  <c r="F138" i="3"/>
  <c r="F203" i="3"/>
  <c r="D56" i="8"/>
  <c r="F123" i="3"/>
  <c r="F185" i="3"/>
  <c r="B40" i="2"/>
  <c r="D43" i="8"/>
  <c r="B77" i="2"/>
  <c r="B78" i="2"/>
  <c r="F150" i="3"/>
  <c r="B170" i="3"/>
  <c r="F11" i="3"/>
  <c r="B64" i="3"/>
  <c r="B23" i="2"/>
  <c r="B208" i="3"/>
  <c r="B90" i="2"/>
  <c r="D27" i="8"/>
  <c r="B33" i="2"/>
  <c r="D74" i="8"/>
  <c r="F240" i="3"/>
  <c r="D100" i="8"/>
  <c r="B90" i="3"/>
  <c r="F239" i="3"/>
  <c r="F251" i="3"/>
  <c r="B67" i="3"/>
  <c r="B40" i="3"/>
  <c r="F20" i="3"/>
  <c r="F235" i="3"/>
  <c r="D71" i="8"/>
  <c r="B11" i="3"/>
  <c r="B22" i="3"/>
  <c r="F256" i="3"/>
  <c r="B235" i="3"/>
  <c r="F125" i="3"/>
  <c r="F34" i="3"/>
  <c r="B16" i="3"/>
  <c r="B17" i="3"/>
  <c r="D79" i="8"/>
  <c r="F105" i="3"/>
  <c r="B261" i="3"/>
  <c r="B54" i="2"/>
  <c r="B27" i="2"/>
  <c r="B69" i="2"/>
  <c r="B86" i="3"/>
  <c r="B245" i="3"/>
  <c r="F32" i="3"/>
  <c r="B25" i="2"/>
  <c r="F89" i="3"/>
  <c r="F258" i="3"/>
  <c r="B202" i="3"/>
  <c r="F129" i="3"/>
  <c r="B29" i="3"/>
  <c r="B252" i="3"/>
  <c r="F223" i="3"/>
  <c r="F56" i="3"/>
  <c r="B122" i="3"/>
  <c r="F101" i="3"/>
  <c r="D25" i="8"/>
  <c r="D60" i="8"/>
  <c r="D92" i="8"/>
  <c r="F49" i="3"/>
  <c r="F198" i="3"/>
  <c r="B148" i="3"/>
  <c r="B239" i="3"/>
  <c r="B92" i="3"/>
  <c r="B105" i="3"/>
  <c r="F141" i="3"/>
  <c r="F114" i="3"/>
  <c r="B131" i="3"/>
  <c r="B160" i="3"/>
  <c r="F211" i="3"/>
  <c r="F232" i="3"/>
  <c r="B58" i="2"/>
  <c r="B182" i="3"/>
  <c r="F121" i="3"/>
  <c r="D35" i="8"/>
  <c r="B133" i="3"/>
  <c r="F174" i="3"/>
  <c r="F50" i="3"/>
  <c r="F65" i="3"/>
  <c r="B132" i="3"/>
  <c r="F15" i="3"/>
  <c r="D111" i="8"/>
  <c r="B86" i="2"/>
  <c r="B60" i="2"/>
  <c r="F171" i="3"/>
  <c r="F132" i="3"/>
  <c r="B31" i="2"/>
  <c r="B101" i="3"/>
  <c r="F184" i="3"/>
  <c r="F103" i="3"/>
  <c r="B129" i="3"/>
  <c r="F60" i="3"/>
  <c r="D72" i="8"/>
  <c r="F14" i="3"/>
  <c r="F29" i="3"/>
  <c r="B94" i="3"/>
  <c r="B200" i="3"/>
  <c r="B225" i="3"/>
  <c r="F181" i="3"/>
  <c r="B246" i="3"/>
  <c r="F169" i="3"/>
  <c r="B198" i="3"/>
  <c r="B26" i="3"/>
  <c r="B35" i="3"/>
  <c r="B10" i="2"/>
  <c r="D66" i="8"/>
  <c r="B70" i="2"/>
  <c r="B36" i="2"/>
  <c r="D83" i="8"/>
  <c r="B53" i="2"/>
  <c r="F51" i="3"/>
  <c r="B149" i="3"/>
  <c r="F254" i="3"/>
  <c r="B61" i="3"/>
  <c r="F206" i="3"/>
  <c r="F144" i="3"/>
  <c r="D33" i="8"/>
  <c r="D70" i="8"/>
  <c r="F148" i="3"/>
  <c r="F78" i="3"/>
  <c r="B54" i="3"/>
  <c r="F96" i="3"/>
  <c r="F64" i="3"/>
  <c r="B163" i="3"/>
  <c r="B179" i="3"/>
  <c r="F19" i="3"/>
  <c r="B162" i="3"/>
  <c r="B109" i="2"/>
  <c r="F145" i="3"/>
  <c r="F98" i="3"/>
  <c r="B209" i="3"/>
  <c r="B20" i="3"/>
  <c r="B236" i="3"/>
  <c r="F212" i="3"/>
  <c r="F70" i="3"/>
  <c r="D97" i="8"/>
  <c r="B115" i="3"/>
  <c r="F24" i="3"/>
  <c r="F100" i="3"/>
  <c r="D38" i="8"/>
  <c r="F253" i="3"/>
  <c r="F243" i="3"/>
  <c r="F87" i="3"/>
  <c r="F40" i="3"/>
  <c r="F218" i="3"/>
  <c r="F208" i="3"/>
  <c r="B247" i="3"/>
  <c r="F242" i="3"/>
  <c r="B87" i="3"/>
  <c r="F248" i="3"/>
  <c r="B111" i="3"/>
  <c r="F30" i="3"/>
  <c r="B191" i="3"/>
  <c r="F42" i="3"/>
  <c r="F109" i="3"/>
  <c r="B100" i="3"/>
  <c r="B18" i="2"/>
  <c r="F217" i="3"/>
  <c r="B91" i="2"/>
  <c r="B216" i="3"/>
  <c r="F6" i="3"/>
  <c r="D102" i="8"/>
  <c r="D73" i="8"/>
  <c r="F194" i="3"/>
  <c r="B33" i="3"/>
  <c r="F33" i="3"/>
  <c r="B184" i="3"/>
  <c r="F249" i="3"/>
  <c r="F44" i="3"/>
  <c r="F108" i="3"/>
  <c r="F106" i="3"/>
  <c r="B178" i="3"/>
  <c r="B153" i="3"/>
  <c r="B222" i="3"/>
  <c r="B71" i="2"/>
  <c r="F8" i="3"/>
  <c r="D89" i="8"/>
  <c r="D93" i="8"/>
  <c r="F37" i="3"/>
  <c r="B139" i="3"/>
  <c r="F231" i="3"/>
  <c r="B255" i="3"/>
  <c r="B219" i="3"/>
  <c r="B100" i="2"/>
  <c r="F176" i="3"/>
  <c r="B157" i="3"/>
  <c r="B87" i="2"/>
  <c r="B181" i="3"/>
  <c r="B31" i="3"/>
  <c r="F220" i="3"/>
  <c r="B193" i="3"/>
  <c r="F164" i="3"/>
  <c r="B106" i="3"/>
  <c r="B96" i="2"/>
  <c r="F82" i="3"/>
  <c r="F127" i="3"/>
  <c r="B85" i="2"/>
  <c r="B74" i="3"/>
  <c r="F46" i="3"/>
  <c r="F91" i="3"/>
  <c r="B254" i="3"/>
  <c r="B258" i="3"/>
  <c r="F118" i="3"/>
  <c r="B203" i="3"/>
  <c r="B68" i="3"/>
  <c r="F147" i="3"/>
  <c r="B16" i="2"/>
  <c r="B241" i="3"/>
  <c r="B217" i="3"/>
  <c r="F111" i="3"/>
  <c r="B231" i="3"/>
  <c r="F55" i="3"/>
  <c r="S181" i="3" l="1"/>
  <c r="M181" i="3"/>
  <c r="R181" i="3"/>
  <c r="U49" i="3"/>
  <c r="N49" i="3"/>
  <c r="O49" i="3"/>
  <c r="S140" i="3"/>
  <c r="M140" i="3"/>
  <c r="R140" i="3"/>
  <c r="N94" i="3"/>
  <c r="U94" i="3"/>
  <c r="O94" i="3"/>
  <c r="S186" i="3"/>
  <c r="M186" i="3"/>
  <c r="O186" i="3"/>
  <c r="S262" i="3"/>
  <c r="M262" i="3"/>
  <c r="O262" i="3"/>
  <c r="U215" i="3"/>
  <c r="N215" i="3"/>
  <c r="R215" i="3"/>
  <c r="S188" i="3"/>
  <c r="M188" i="3"/>
  <c r="R188" i="3"/>
  <c r="S213" i="3"/>
  <c r="M213" i="3"/>
  <c r="R213" i="3"/>
  <c r="O222" i="3"/>
  <c r="U222" i="3"/>
  <c r="N222" i="3"/>
  <c r="R192" i="3"/>
  <c r="U192" i="3"/>
  <c r="N192" i="3"/>
  <c r="U116" i="3"/>
  <c r="N116" i="3"/>
  <c r="O116" i="3"/>
  <c r="O43" i="3"/>
  <c r="U43" i="3"/>
  <c r="N43" i="3"/>
  <c r="S231" i="3"/>
  <c r="M231" i="3"/>
  <c r="R231" i="3"/>
  <c r="O118" i="3"/>
  <c r="U118" i="3"/>
  <c r="N118" i="3"/>
  <c r="O82" i="3"/>
  <c r="U82" i="3"/>
  <c r="N82" i="3"/>
  <c r="R37" i="3"/>
  <c r="U37" i="3"/>
  <c r="N37" i="3"/>
  <c r="R106" i="3"/>
  <c r="U106" i="3"/>
  <c r="N106" i="3"/>
  <c r="R109" i="3"/>
  <c r="U109" i="3"/>
  <c r="N109" i="3"/>
  <c r="P247" i="3"/>
  <c r="S247" i="3"/>
  <c r="M247" i="3"/>
  <c r="Q100" i="3"/>
  <c r="U100" i="3"/>
  <c r="N100" i="3"/>
  <c r="O209" i="3"/>
  <c r="S209" i="3"/>
  <c r="M209" i="3"/>
  <c r="O64" i="3"/>
  <c r="U64" i="3"/>
  <c r="N64" i="3"/>
  <c r="O206" i="3"/>
  <c r="N206" i="3"/>
  <c r="U206" i="3"/>
  <c r="O181" i="3"/>
  <c r="U181" i="3"/>
  <c r="N181" i="3"/>
  <c r="O129" i="3"/>
  <c r="S129" i="3"/>
  <c r="M129" i="3"/>
  <c r="R114" i="3"/>
  <c r="U114" i="3"/>
  <c r="N114" i="3"/>
  <c r="P29" i="3"/>
  <c r="S29" i="3"/>
  <c r="M29" i="3"/>
  <c r="S86" i="3"/>
  <c r="M86" i="3"/>
  <c r="P86" i="3"/>
  <c r="S16" i="3"/>
  <c r="M16" i="3"/>
  <c r="P16" i="3"/>
  <c r="U235" i="3"/>
  <c r="N235" i="3"/>
  <c r="Q235" i="3"/>
  <c r="U240" i="3"/>
  <c r="N240" i="3"/>
  <c r="R240" i="3"/>
  <c r="U11" i="3"/>
  <c r="N11" i="3"/>
  <c r="R11" i="3"/>
  <c r="U123" i="3"/>
  <c r="N123" i="3"/>
  <c r="R123" i="3"/>
  <c r="O73" i="3"/>
  <c r="S73" i="3"/>
  <c r="M73" i="3"/>
  <c r="O13" i="3"/>
  <c r="S13" i="3"/>
  <c r="M13" i="3"/>
  <c r="S183" i="3"/>
  <c r="M183" i="3"/>
  <c r="R183" i="3"/>
  <c r="U196" i="3"/>
  <c r="N196" i="3"/>
  <c r="Q196" i="3"/>
  <c r="O38" i="3"/>
  <c r="U38" i="3"/>
  <c r="N38" i="3"/>
  <c r="R31" i="3"/>
  <c r="U31" i="3"/>
  <c r="N31" i="3"/>
  <c r="U149" i="3"/>
  <c r="N149" i="3"/>
  <c r="O149" i="3"/>
  <c r="U113" i="3"/>
  <c r="N113" i="3"/>
  <c r="R113" i="3"/>
  <c r="S145" i="3"/>
  <c r="M145" i="3"/>
  <c r="R145" i="3"/>
  <c r="N186" i="3"/>
  <c r="R186" i="3"/>
  <c r="U186" i="3"/>
  <c r="O123" i="3"/>
  <c r="S123" i="3"/>
  <c r="M123" i="3"/>
  <c r="O67" i="3"/>
  <c r="U67" i="3"/>
  <c r="N67" i="3"/>
  <c r="O95" i="3"/>
  <c r="U95" i="3"/>
  <c r="N95" i="3"/>
  <c r="S221" i="3"/>
  <c r="M221" i="3"/>
  <c r="R221" i="3"/>
  <c r="M28" i="3"/>
  <c r="O28" i="3"/>
  <c r="S28" i="3"/>
  <c r="S173" i="3"/>
  <c r="M173" i="3"/>
  <c r="P173" i="3"/>
  <c r="R233" i="3"/>
  <c r="S233" i="3"/>
  <c r="M233" i="3"/>
  <c r="P75" i="3"/>
  <c r="S75" i="3"/>
  <c r="M75" i="3"/>
  <c r="O59" i="3"/>
  <c r="U59" i="3"/>
  <c r="N59" i="3"/>
  <c r="S177" i="3"/>
  <c r="R177" i="3"/>
  <c r="M177" i="3"/>
  <c r="O250" i="3"/>
  <c r="S250" i="3"/>
  <c r="M250" i="3"/>
  <c r="O137" i="3"/>
  <c r="U137" i="3"/>
  <c r="N137" i="3"/>
  <c r="U26" i="3"/>
  <c r="N26" i="3"/>
  <c r="R26" i="3"/>
  <c r="S156" i="3"/>
  <c r="R156" i="3"/>
  <c r="M156" i="3"/>
  <c r="U161" i="3"/>
  <c r="N161" i="3"/>
  <c r="O161" i="3"/>
  <c r="U57" i="3"/>
  <c r="N57" i="3"/>
  <c r="R57" i="3"/>
  <c r="U21" i="3"/>
  <c r="N21" i="3"/>
  <c r="R21" i="3"/>
  <c r="M150" i="3"/>
  <c r="R150" i="3"/>
  <c r="S150" i="3"/>
  <c r="N178" i="3"/>
  <c r="O178" i="3"/>
  <c r="U178" i="3"/>
  <c r="M147" i="3"/>
  <c r="R147" i="3"/>
  <c r="S147" i="3"/>
  <c r="M230" i="3"/>
  <c r="P230" i="3"/>
  <c r="S230" i="3"/>
  <c r="U80" i="3"/>
  <c r="N80" i="3"/>
  <c r="R80" i="3"/>
  <c r="O88" i="3"/>
  <c r="U88" i="3"/>
  <c r="N88" i="3"/>
  <c r="R53" i="3"/>
  <c r="S53" i="3"/>
  <c r="M53" i="3"/>
  <c r="N208" i="3"/>
  <c r="O208" i="3"/>
  <c r="U208" i="3"/>
  <c r="P61" i="3"/>
  <c r="S61" i="3"/>
  <c r="M61" i="3"/>
  <c r="U158" i="3"/>
  <c r="R158" i="3"/>
  <c r="N158" i="3"/>
  <c r="O70" i="3"/>
  <c r="M70" i="3"/>
  <c r="S70" i="3"/>
  <c r="O256" i="3"/>
  <c r="S256" i="3"/>
  <c r="M256" i="3"/>
  <c r="R187" i="3"/>
  <c r="S187" i="3"/>
  <c r="M187" i="3"/>
  <c r="Q23" i="3"/>
  <c r="U23" i="3"/>
  <c r="N23" i="3"/>
  <c r="U25" i="3"/>
  <c r="O25" i="3"/>
  <c r="N25" i="3"/>
  <c r="S65" i="3"/>
  <c r="M65" i="3"/>
  <c r="O65" i="3"/>
  <c r="M66" i="3"/>
  <c r="O66" i="3"/>
  <c r="S66" i="3"/>
  <c r="P217" i="3"/>
  <c r="S217" i="3"/>
  <c r="M217" i="3"/>
  <c r="S254" i="3"/>
  <c r="M254" i="3"/>
  <c r="O254" i="3"/>
  <c r="S106" i="3"/>
  <c r="M106" i="3"/>
  <c r="O106" i="3"/>
  <c r="R176" i="3"/>
  <c r="U176" i="3"/>
  <c r="N176" i="3"/>
  <c r="N44" i="3"/>
  <c r="O44" i="3"/>
  <c r="U44" i="3"/>
  <c r="N6" i="3"/>
  <c r="R6" i="3"/>
  <c r="U6" i="3"/>
  <c r="S191" i="3"/>
  <c r="M191" i="3"/>
  <c r="O191" i="3"/>
  <c r="O218" i="3"/>
  <c r="U218" i="3"/>
  <c r="N218" i="3"/>
  <c r="S115" i="3"/>
  <c r="M115" i="3"/>
  <c r="R115" i="3"/>
  <c r="O145" i="3"/>
  <c r="U145" i="3"/>
  <c r="N145" i="3"/>
  <c r="O54" i="3"/>
  <c r="S54" i="3"/>
  <c r="M54" i="3"/>
  <c r="N254" i="3"/>
  <c r="R254" i="3"/>
  <c r="U254" i="3"/>
  <c r="M200" i="3"/>
  <c r="R200" i="3"/>
  <c r="S200" i="3"/>
  <c r="O184" i="3"/>
  <c r="U184" i="3"/>
  <c r="N184" i="3"/>
  <c r="R15" i="3"/>
  <c r="U15" i="3"/>
  <c r="N15" i="3"/>
  <c r="R182" i="3"/>
  <c r="S182" i="3"/>
  <c r="M182" i="3"/>
  <c r="S105" i="3"/>
  <c r="M105" i="3"/>
  <c r="P105" i="3"/>
  <c r="O202" i="3"/>
  <c r="S202" i="3"/>
  <c r="M202" i="3"/>
  <c r="O125" i="3"/>
  <c r="U125" i="3"/>
  <c r="N125" i="3"/>
  <c r="O40" i="3"/>
  <c r="M40" i="3"/>
  <c r="S40" i="3"/>
  <c r="U150" i="3"/>
  <c r="O150" i="3"/>
  <c r="N150" i="3"/>
  <c r="R203" i="3"/>
  <c r="U203" i="3"/>
  <c r="N203" i="3"/>
  <c r="M30" i="3"/>
  <c r="S30" i="3"/>
  <c r="O30" i="3"/>
  <c r="S124" i="3"/>
  <c r="M124" i="3"/>
  <c r="R124" i="3"/>
  <c r="M50" i="3"/>
  <c r="O50" i="3"/>
  <c r="S50" i="3"/>
  <c r="O200" i="3"/>
  <c r="U200" i="3"/>
  <c r="N200" i="3"/>
  <c r="O15" i="3"/>
  <c r="S15" i="3"/>
  <c r="M15" i="3"/>
  <c r="O107" i="3"/>
  <c r="S107" i="3"/>
  <c r="M107" i="3"/>
  <c r="M176" i="3"/>
  <c r="O176" i="3"/>
  <c r="S176" i="3"/>
  <c r="O62" i="3"/>
  <c r="U62" i="3"/>
  <c r="N62" i="3"/>
  <c r="R209" i="3"/>
  <c r="U209" i="3"/>
  <c r="N209" i="3"/>
  <c r="U205" i="3"/>
  <c r="N205" i="3"/>
  <c r="O205" i="3"/>
  <c r="S88" i="3"/>
  <c r="M88" i="3"/>
  <c r="R88" i="3"/>
  <c r="Q160" i="3"/>
  <c r="U160" i="3"/>
  <c r="N160" i="3"/>
  <c r="O140" i="3"/>
  <c r="U140" i="3"/>
  <c r="N140" i="3"/>
  <c r="Q139" i="3"/>
  <c r="U139" i="3"/>
  <c r="N139" i="3"/>
  <c r="S89" i="3"/>
  <c r="M89" i="3"/>
  <c r="P89" i="3"/>
  <c r="R151" i="3"/>
  <c r="U151" i="3"/>
  <c r="N151" i="3"/>
  <c r="N22" i="3"/>
  <c r="O22" i="3"/>
  <c r="U22" i="3"/>
  <c r="Q173" i="3"/>
  <c r="U173" i="3"/>
  <c r="N173" i="3"/>
  <c r="O195" i="3"/>
  <c r="U195" i="3"/>
  <c r="N195" i="3"/>
  <c r="O32" i="3"/>
  <c r="S32" i="3"/>
  <c r="M32" i="3"/>
  <c r="S60" i="3"/>
  <c r="M60" i="3"/>
  <c r="O60" i="3"/>
  <c r="S238" i="3"/>
  <c r="M238" i="3"/>
  <c r="O238" i="3"/>
  <c r="U202" i="3"/>
  <c r="N202" i="3"/>
  <c r="R202" i="3"/>
  <c r="S218" i="3"/>
  <c r="M218" i="3"/>
  <c r="R218" i="3"/>
  <c r="R241" i="3"/>
  <c r="U241" i="3"/>
  <c r="N241" i="3"/>
  <c r="S199" i="3"/>
  <c r="M199" i="3"/>
  <c r="R199" i="3"/>
  <c r="O96" i="3"/>
  <c r="S96" i="3"/>
  <c r="M96" i="3"/>
  <c r="S25" i="3"/>
  <c r="R25" i="3"/>
  <c r="M25" i="3"/>
  <c r="S49" i="3"/>
  <c r="M49" i="3"/>
  <c r="R49" i="3"/>
  <c r="P174" i="3"/>
  <c r="S174" i="3"/>
  <c r="M174" i="3"/>
  <c r="S137" i="3"/>
  <c r="M137" i="3"/>
  <c r="R137" i="3"/>
  <c r="O51" i="3"/>
  <c r="S51" i="3"/>
  <c r="M51" i="3"/>
  <c r="S104" i="3"/>
  <c r="R104" i="3"/>
  <c r="M104" i="3"/>
  <c r="P142" i="3"/>
  <c r="S142" i="3"/>
  <c r="M142" i="3"/>
  <c r="R55" i="3"/>
  <c r="U55" i="3"/>
  <c r="N55" i="3"/>
  <c r="M139" i="3"/>
  <c r="P139" i="3"/>
  <c r="S139" i="3"/>
  <c r="O242" i="3"/>
  <c r="U242" i="3"/>
  <c r="N242" i="3"/>
  <c r="O163" i="3"/>
  <c r="S163" i="3"/>
  <c r="M163" i="3"/>
  <c r="N60" i="3"/>
  <c r="R60" i="3"/>
  <c r="U60" i="3"/>
  <c r="S131" i="3"/>
  <c r="M131" i="3"/>
  <c r="R131" i="3"/>
  <c r="S245" i="3"/>
  <c r="M245" i="3"/>
  <c r="R245" i="3"/>
  <c r="O185" i="3"/>
  <c r="U185" i="3"/>
  <c r="N185" i="3"/>
  <c r="U13" i="3"/>
  <c r="N13" i="3"/>
  <c r="R13" i="3"/>
  <c r="S81" i="3"/>
  <c r="M81" i="3"/>
  <c r="O81" i="3"/>
  <c r="U34" i="3"/>
  <c r="N34" i="3"/>
  <c r="R34" i="3"/>
  <c r="S257" i="3"/>
  <c r="M257" i="3"/>
  <c r="O257" i="3"/>
  <c r="O84" i="3"/>
  <c r="U84" i="3"/>
  <c r="N84" i="3"/>
  <c r="O172" i="3"/>
  <c r="U172" i="3"/>
  <c r="N172" i="3"/>
  <c r="S136" i="3"/>
  <c r="M136" i="3"/>
  <c r="R136" i="3"/>
  <c r="S211" i="3"/>
  <c r="M211" i="3"/>
  <c r="R211" i="3"/>
  <c r="N119" i="3"/>
  <c r="R119" i="3"/>
  <c r="U119" i="3"/>
  <c r="S241" i="3"/>
  <c r="M241" i="3"/>
  <c r="O241" i="3"/>
  <c r="U91" i="3"/>
  <c r="N91" i="3"/>
  <c r="R91" i="3"/>
  <c r="N164" i="3"/>
  <c r="U164" i="3"/>
  <c r="O164" i="3"/>
  <c r="N8" i="3"/>
  <c r="U8" i="3"/>
  <c r="Q8" i="3"/>
  <c r="O249" i="3"/>
  <c r="U249" i="3"/>
  <c r="N249" i="3"/>
  <c r="S216" i="3"/>
  <c r="M216" i="3"/>
  <c r="R216" i="3"/>
  <c r="N30" i="3"/>
  <c r="R30" i="3"/>
  <c r="U30" i="3"/>
  <c r="U40" i="3"/>
  <c r="N40" i="3"/>
  <c r="R40" i="3"/>
  <c r="R78" i="3"/>
  <c r="N78" i="3"/>
  <c r="U78" i="3"/>
  <c r="S149" i="3"/>
  <c r="M149" i="3"/>
  <c r="R149" i="3"/>
  <c r="S35" i="3"/>
  <c r="M35" i="3"/>
  <c r="O35" i="3"/>
  <c r="S94" i="3"/>
  <c r="M94" i="3"/>
  <c r="R94" i="3"/>
  <c r="P101" i="3"/>
  <c r="S101" i="3"/>
  <c r="M101" i="3"/>
  <c r="S132" i="3"/>
  <c r="M132" i="3"/>
  <c r="O132" i="3"/>
  <c r="M92" i="3"/>
  <c r="O92" i="3"/>
  <c r="S92" i="3"/>
  <c r="U101" i="3"/>
  <c r="N101" i="3"/>
  <c r="Q101" i="3"/>
  <c r="O258" i="3"/>
  <c r="U258" i="3"/>
  <c r="N258" i="3"/>
  <c r="S235" i="3"/>
  <c r="M235" i="3"/>
  <c r="P235" i="3"/>
  <c r="S67" i="3"/>
  <c r="R67" i="3"/>
  <c r="M67" i="3"/>
  <c r="U138" i="3"/>
  <c r="N138" i="3"/>
  <c r="R138" i="3"/>
  <c r="O237" i="3"/>
  <c r="S237" i="3"/>
  <c r="M237" i="3"/>
  <c r="M72" i="3"/>
  <c r="P72" i="3"/>
  <c r="S72" i="3"/>
  <c r="M109" i="3"/>
  <c r="O109" i="3"/>
  <c r="S109" i="3"/>
  <c r="U221" i="3"/>
  <c r="N221" i="3"/>
  <c r="O221" i="3"/>
  <c r="S197" i="3"/>
  <c r="M197" i="3"/>
  <c r="P197" i="3"/>
  <c r="S229" i="3"/>
  <c r="M229" i="3"/>
  <c r="R229" i="3"/>
  <c r="O180" i="3"/>
  <c r="U180" i="3"/>
  <c r="N180" i="3"/>
  <c r="O21" i="3"/>
  <c r="S21" i="3"/>
  <c r="M21" i="3"/>
  <c r="S44" i="3"/>
  <c r="M44" i="3"/>
  <c r="R44" i="3"/>
  <c r="U237" i="3"/>
  <c r="N237" i="3"/>
  <c r="R237" i="3"/>
  <c r="U193" i="3"/>
  <c r="N193" i="3"/>
  <c r="R193" i="3"/>
  <c r="N216" i="3"/>
  <c r="O216" i="3"/>
  <c r="U216" i="3"/>
  <c r="R92" i="3"/>
  <c r="U92" i="3"/>
  <c r="N92" i="3"/>
  <c r="S19" i="3"/>
  <c r="M19" i="3"/>
  <c r="P19" i="3"/>
  <c r="O126" i="3"/>
  <c r="U126" i="3"/>
  <c r="N126" i="3"/>
  <c r="S39" i="3"/>
  <c r="M39" i="3"/>
  <c r="R39" i="3"/>
  <c r="U199" i="3"/>
  <c r="N199" i="3"/>
  <c r="O199" i="3"/>
  <c r="Q61" i="3"/>
  <c r="U61" i="3"/>
  <c r="N61" i="3"/>
  <c r="N52" i="3"/>
  <c r="R52" i="3"/>
  <c r="U52" i="3"/>
  <c r="S118" i="3"/>
  <c r="M118" i="3"/>
  <c r="R118" i="3"/>
  <c r="O171" i="3"/>
  <c r="S171" i="3"/>
  <c r="M171" i="3"/>
  <c r="O225" i="3"/>
  <c r="U225" i="3"/>
  <c r="N225" i="3"/>
  <c r="R47" i="3"/>
  <c r="U47" i="3"/>
  <c r="N47" i="3"/>
  <c r="U99" i="3"/>
  <c r="N99" i="3"/>
  <c r="R99" i="3"/>
  <c r="R28" i="3"/>
  <c r="N28" i="3"/>
  <c r="U28" i="3"/>
  <c r="Q189" i="3"/>
  <c r="U189" i="3"/>
  <c r="N189" i="3"/>
  <c r="O228" i="3"/>
  <c r="S228" i="3"/>
  <c r="M228" i="3"/>
  <c r="S185" i="3"/>
  <c r="M185" i="3"/>
  <c r="R185" i="3"/>
  <c r="N194" i="3"/>
  <c r="R194" i="3"/>
  <c r="U194" i="3"/>
  <c r="O34" i="3"/>
  <c r="M34" i="3"/>
  <c r="S34" i="3"/>
  <c r="O162" i="3"/>
  <c r="N162" i="3"/>
  <c r="U162" i="3"/>
  <c r="U54" i="3"/>
  <c r="N54" i="3"/>
  <c r="R54" i="3"/>
  <c r="Q197" i="3"/>
  <c r="U197" i="3"/>
  <c r="N197" i="3"/>
  <c r="N24" i="3"/>
  <c r="U24" i="3"/>
  <c r="R24" i="3"/>
  <c r="U96" i="3"/>
  <c r="N96" i="3"/>
  <c r="R96" i="3"/>
  <c r="R225" i="3"/>
  <c r="S225" i="3"/>
  <c r="M225" i="3"/>
  <c r="O121" i="3"/>
  <c r="U121" i="3"/>
  <c r="N121" i="3"/>
  <c r="S170" i="3"/>
  <c r="R170" i="3"/>
  <c r="M170" i="3"/>
  <c r="S57" i="3"/>
  <c r="M57" i="3"/>
  <c r="O57" i="3"/>
  <c r="S55" i="3"/>
  <c r="M55" i="3"/>
  <c r="O55" i="3"/>
  <c r="S253" i="3"/>
  <c r="M253" i="3"/>
  <c r="R253" i="3"/>
  <c r="P85" i="3"/>
  <c r="S85" i="3"/>
  <c r="M85" i="3"/>
  <c r="M214" i="3"/>
  <c r="R214" i="3"/>
  <c r="S214" i="3"/>
  <c r="O179" i="3"/>
  <c r="U179" i="3"/>
  <c r="N179" i="3"/>
  <c r="U46" i="3"/>
  <c r="N46" i="3"/>
  <c r="Q46" i="3"/>
  <c r="O193" i="3"/>
  <c r="S193" i="3"/>
  <c r="M193" i="3"/>
  <c r="S219" i="3"/>
  <c r="M219" i="3"/>
  <c r="R219" i="3"/>
  <c r="M184" i="3"/>
  <c r="R184" i="3"/>
  <c r="S184" i="3"/>
  <c r="S111" i="3"/>
  <c r="M111" i="3"/>
  <c r="O111" i="3"/>
  <c r="R87" i="3"/>
  <c r="U87" i="3"/>
  <c r="N87" i="3"/>
  <c r="U70" i="3"/>
  <c r="N70" i="3"/>
  <c r="R70" i="3"/>
  <c r="M162" i="3"/>
  <c r="R162" i="3"/>
  <c r="S162" i="3"/>
  <c r="O148" i="3"/>
  <c r="U148" i="3"/>
  <c r="N148" i="3"/>
  <c r="U51" i="3"/>
  <c r="N51" i="3"/>
  <c r="R51" i="3"/>
  <c r="O26" i="3"/>
  <c r="M26" i="3"/>
  <c r="S26" i="3"/>
  <c r="U29" i="3"/>
  <c r="N29" i="3"/>
  <c r="Q29" i="3"/>
  <c r="U65" i="3"/>
  <c r="N65" i="3"/>
  <c r="R65" i="3"/>
  <c r="N232" i="3"/>
  <c r="Q232" i="3"/>
  <c r="U232" i="3"/>
  <c r="R239" i="3"/>
  <c r="S239" i="3"/>
  <c r="M239" i="3"/>
  <c r="S122" i="3"/>
  <c r="M122" i="3"/>
  <c r="R122" i="3"/>
  <c r="Q89" i="3"/>
  <c r="U89" i="3"/>
  <c r="N89" i="3"/>
  <c r="P261" i="3"/>
  <c r="S261" i="3"/>
  <c r="M261" i="3"/>
  <c r="U256" i="3"/>
  <c r="N256" i="3"/>
  <c r="R256" i="3"/>
  <c r="U251" i="3"/>
  <c r="N251" i="3"/>
  <c r="Q251" i="3"/>
  <c r="O207" i="3"/>
  <c r="U207" i="3"/>
  <c r="N207" i="3"/>
  <c r="S196" i="3"/>
  <c r="M196" i="3"/>
  <c r="P196" i="3"/>
  <c r="P23" i="3"/>
  <c r="S23" i="3"/>
  <c r="M23" i="3"/>
  <c r="N238" i="3"/>
  <c r="R238" i="3"/>
  <c r="U238" i="3"/>
  <c r="O245" i="3"/>
  <c r="U245" i="3"/>
  <c r="N245" i="3"/>
  <c r="S210" i="3"/>
  <c r="M210" i="3"/>
  <c r="R210" i="3"/>
  <c r="U48" i="3"/>
  <c r="N48" i="3"/>
  <c r="R48" i="3"/>
  <c r="N156" i="3"/>
  <c r="O156" i="3"/>
  <c r="U156" i="3"/>
  <c r="O7" i="3"/>
  <c r="S7" i="3"/>
  <c r="M7" i="3"/>
  <c r="M192" i="3"/>
  <c r="O192" i="3"/>
  <c r="S192" i="3"/>
  <c r="S8" i="3"/>
  <c r="M8" i="3"/>
  <c r="P8" i="3"/>
  <c r="O48" i="3"/>
  <c r="M48" i="3"/>
  <c r="S48" i="3"/>
  <c r="I45" i="8"/>
  <c r="U76" i="3"/>
  <c r="N76" i="3"/>
  <c r="R76" i="3"/>
  <c r="O223" i="3"/>
  <c r="S223" i="3"/>
  <c r="M223" i="3"/>
  <c r="R204" i="3"/>
  <c r="S204" i="3"/>
  <c r="M204" i="3"/>
  <c r="M12" i="3"/>
  <c r="O12" i="3"/>
  <c r="S12" i="3"/>
  <c r="R165" i="3"/>
  <c r="S165" i="3"/>
  <c r="M165" i="3"/>
  <c r="O122" i="3"/>
  <c r="U122" i="3"/>
  <c r="N122" i="3"/>
  <c r="O260" i="3"/>
  <c r="U260" i="3"/>
  <c r="N260" i="3"/>
  <c r="U250" i="3"/>
  <c r="N250" i="3"/>
  <c r="R250" i="3"/>
  <c r="Q236" i="3"/>
  <c r="U236" i="3"/>
  <c r="N236" i="3"/>
  <c r="S194" i="3"/>
  <c r="M194" i="3"/>
  <c r="O194" i="3"/>
  <c r="S130" i="3"/>
  <c r="M130" i="3"/>
  <c r="R130" i="3"/>
  <c r="O53" i="3"/>
  <c r="U53" i="3"/>
  <c r="N53" i="3"/>
  <c r="O233" i="3"/>
  <c r="U233" i="3"/>
  <c r="N233" i="3"/>
  <c r="O110" i="3"/>
  <c r="U110" i="3"/>
  <c r="N110" i="3"/>
  <c r="R195" i="3"/>
  <c r="S195" i="3"/>
  <c r="M195" i="3"/>
  <c r="O115" i="3"/>
  <c r="U115" i="3"/>
  <c r="N115" i="3"/>
  <c r="S203" i="3"/>
  <c r="M203" i="3"/>
  <c r="O203" i="3"/>
  <c r="S178" i="3"/>
  <c r="R178" i="3"/>
  <c r="M178" i="3"/>
  <c r="O144" i="3"/>
  <c r="U144" i="3"/>
  <c r="N144" i="3"/>
  <c r="S224" i="3"/>
  <c r="M224" i="3"/>
  <c r="O224" i="3"/>
  <c r="S258" i="3"/>
  <c r="M258" i="3"/>
  <c r="R258" i="3"/>
  <c r="U108" i="3"/>
  <c r="N108" i="3"/>
  <c r="O108" i="3"/>
  <c r="Q42" i="3"/>
  <c r="N42" i="3"/>
  <c r="U42" i="3"/>
  <c r="O98" i="3"/>
  <c r="U98" i="3"/>
  <c r="N98" i="3"/>
  <c r="R103" i="3"/>
  <c r="U103" i="3"/>
  <c r="N103" i="3"/>
  <c r="O24" i="3"/>
  <c r="S24" i="3"/>
  <c r="M24" i="3"/>
  <c r="O182" i="3"/>
  <c r="U182" i="3"/>
  <c r="N182" i="3"/>
  <c r="U183" i="3"/>
  <c r="N183" i="3"/>
  <c r="O183" i="3"/>
  <c r="S38" i="3"/>
  <c r="M38" i="3"/>
  <c r="R38" i="3"/>
  <c r="S103" i="3"/>
  <c r="M103" i="3"/>
  <c r="O103" i="3"/>
  <c r="S97" i="3"/>
  <c r="M97" i="3"/>
  <c r="R97" i="3"/>
  <c r="S243" i="3"/>
  <c r="M243" i="3"/>
  <c r="P243" i="3"/>
  <c r="N262" i="3"/>
  <c r="R262" i="3"/>
  <c r="U262" i="3"/>
  <c r="O147" i="3"/>
  <c r="U147" i="3"/>
  <c r="N147" i="3"/>
  <c r="S74" i="3"/>
  <c r="M74" i="3"/>
  <c r="P74" i="3"/>
  <c r="U220" i="3"/>
  <c r="N220" i="3"/>
  <c r="R220" i="3"/>
  <c r="P255" i="3"/>
  <c r="S255" i="3"/>
  <c r="M255" i="3"/>
  <c r="M222" i="3"/>
  <c r="R222" i="3"/>
  <c r="S222" i="3"/>
  <c r="R33" i="3"/>
  <c r="U33" i="3"/>
  <c r="N33" i="3"/>
  <c r="Q217" i="3"/>
  <c r="U217" i="3"/>
  <c r="N217" i="3"/>
  <c r="O248" i="3"/>
  <c r="U248" i="3"/>
  <c r="N248" i="3"/>
  <c r="U243" i="3"/>
  <c r="N243" i="3"/>
  <c r="Q243" i="3"/>
  <c r="U212" i="3"/>
  <c r="N212" i="3"/>
  <c r="R212" i="3"/>
  <c r="U19" i="3"/>
  <c r="N19" i="3"/>
  <c r="Q19" i="3"/>
  <c r="O198" i="3"/>
  <c r="S198" i="3"/>
  <c r="M198" i="3"/>
  <c r="N14" i="3"/>
  <c r="R14" i="3"/>
  <c r="U14" i="3"/>
  <c r="U132" i="3"/>
  <c r="N132" i="3"/>
  <c r="R132" i="3"/>
  <c r="R50" i="3"/>
  <c r="N50" i="3"/>
  <c r="U50" i="3"/>
  <c r="O211" i="3"/>
  <c r="U211" i="3"/>
  <c r="N211" i="3"/>
  <c r="S148" i="3"/>
  <c r="M148" i="3"/>
  <c r="R148" i="3"/>
  <c r="Q56" i="3"/>
  <c r="I17" i="8" s="1"/>
  <c r="U56" i="3"/>
  <c r="N56" i="3"/>
  <c r="U105" i="3"/>
  <c r="N105" i="3"/>
  <c r="Q105" i="3"/>
  <c r="S22" i="3"/>
  <c r="M22" i="3"/>
  <c r="R22" i="3"/>
  <c r="O239" i="3"/>
  <c r="U239" i="3"/>
  <c r="N239" i="3"/>
  <c r="S208" i="3"/>
  <c r="M208" i="3"/>
  <c r="R208" i="3"/>
  <c r="S27" i="3"/>
  <c r="M27" i="3"/>
  <c r="O27" i="3"/>
  <c r="U16" i="3"/>
  <c r="N16" i="3"/>
  <c r="Q16" i="3"/>
  <c r="O130" i="3"/>
  <c r="U130" i="3"/>
  <c r="N130" i="3"/>
  <c r="S83" i="3"/>
  <c r="M83" i="3"/>
  <c r="O83" i="3"/>
  <c r="M244" i="3"/>
  <c r="P244" i="3"/>
  <c r="S244" i="3"/>
  <c r="S126" i="3"/>
  <c r="M126" i="3"/>
  <c r="R126" i="3"/>
  <c r="O104" i="3"/>
  <c r="U104" i="3"/>
  <c r="N104" i="3"/>
  <c r="U166" i="3"/>
  <c r="N166" i="3"/>
  <c r="R166" i="3"/>
  <c r="O128" i="3"/>
  <c r="U128" i="3"/>
  <c r="N128" i="3"/>
  <c r="O187" i="3"/>
  <c r="U187" i="3"/>
  <c r="N187" i="3"/>
  <c r="Q247" i="3"/>
  <c r="U247" i="3"/>
  <c r="N247" i="3"/>
  <c r="O240" i="3"/>
  <c r="S240" i="3"/>
  <c r="M240" i="3"/>
  <c r="S114" i="3"/>
  <c r="M114" i="3"/>
  <c r="O114" i="3"/>
  <c r="M58" i="3"/>
  <c r="P58" i="3"/>
  <c r="S58" i="3"/>
  <c r="S242" i="3"/>
  <c r="R242" i="3"/>
  <c r="M242" i="3"/>
  <c r="O204" i="3"/>
  <c r="U204" i="3"/>
  <c r="N204" i="3"/>
  <c r="U213" i="3"/>
  <c r="N213" i="3"/>
  <c r="O213" i="3"/>
  <c r="O215" i="3"/>
  <c r="S215" i="3"/>
  <c r="M215" i="3"/>
  <c r="S99" i="3"/>
  <c r="M99" i="3"/>
  <c r="O99" i="3"/>
  <c r="S169" i="3"/>
  <c r="M169" i="3"/>
  <c r="R169" i="3"/>
  <c r="R63" i="3"/>
  <c r="U63" i="3"/>
  <c r="N63" i="3"/>
  <c r="U259" i="3"/>
  <c r="N259" i="3"/>
  <c r="R259" i="3"/>
  <c r="S227" i="3"/>
  <c r="M227" i="3"/>
  <c r="R227" i="3"/>
  <c r="P190" i="3"/>
  <c r="S190" i="3"/>
  <c r="M190" i="3"/>
  <c r="O79" i="3"/>
  <c r="U79" i="3"/>
  <c r="N79" i="3"/>
  <c r="N127" i="3"/>
  <c r="O127" i="3"/>
  <c r="U127" i="3"/>
  <c r="M100" i="3"/>
  <c r="P100" i="3"/>
  <c r="S100" i="3"/>
  <c r="M20" i="3"/>
  <c r="G37" i="8" s="1"/>
  <c r="O20" i="3"/>
  <c r="S20" i="3"/>
  <c r="S246" i="3"/>
  <c r="M246" i="3"/>
  <c r="P246" i="3"/>
  <c r="M133" i="3"/>
  <c r="R133" i="3"/>
  <c r="S133" i="3"/>
  <c r="M252" i="3"/>
  <c r="P252" i="3"/>
  <c r="S252" i="3"/>
  <c r="S17" i="3"/>
  <c r="M17" i="3"/>
  <c r="P17" i="3"/>
  <c r="M64" i="3"/>
  <c r="S64" i="3"/>
  <c r="R64" i="3"/>
  <c r="S91" i="3"/>
  <c r="M91" i="3"/>
  <c r="O91" i="3"/>
  <c r="O136" i="3"/>
  <c r="U136" i="3"/>
  <c r="N136" i="3"/>
  <c r="R12" i="3"/>
  <c r="J54" i="8" s="1"/>
  <c r="N12" i="3"/>
  <c r="U12" i="3"/>
  <c r="U261" i="3"/>
  <c r="N261" i="3"/>
  <c r="Q261" i="3"/>
  <c r="O113" i="3"/>
  <c r="S113" i="3"/>
  <c r="M113" i="3"/>
  <c r="U18" i="3"/>
  <c r="N18" i="3"/>
  <c r="R18" i="3"/>
  <c r="S127" i="3"/>
  <c r="M127" i="3"/>
  <c r="R127" i="3"/>
  <c r="R45" i="3"/>
  <c r="U45" i="3"/>
  <c r="N45" i="3"/>
  <c r="N111" i="3"/>
  <c r="R111" i="3"/>
  <c r="U111" i="3"/>
  <c r="R157" i="3"/>
  <c r="S157" i="3"/>
  <c r="M157" i="3"/>
  <c r="N141" i="3"/>
  <c r="O141" i="3"/>
  <c r="U141" i="3"/>
  <c r="U129" i="3"/>
  <c r="N129" i="3"/>
  <c r="R129" i="3"/>
  <c r="R20" i="3"/>
  <c r="N20" i="3"/>
  <c r="U20" i="3"/>
  <c r="Q255" i="3"/>
  <c r="U255" i="3"/>
  <c r="N255" i="3"/>
  <c r="O210" i="3"/>
  <c r="U210" i="3"/>
  <c r="N210" i="3"/>
  <c r="R81" i="3"/>
  <c r="N81" i="3"/>
  <c r="U81" i="3"/>
  <c r="U93" i="3"/>
  <c r="N93" i="3"/>
  <c r="R93" i="3"/>
  <c r="U39" i="3"/>
  <c r="O39" i="3"/>
  <c r="N39" i="3"/>
  <c r="S6" i="3"/>
  <c r="K97" i="8" s="1"/>
  <c r="M6" i="3"/>
  <c r="G70" i="8" s="1"/>
  <c r="O6" i="3"/>
  <c r="H28" i="8" s="1"/>
  <c r="S68" i="3"/>
  <c r="M68" i="3"/>
  <c r="O68" i="3"/>
  <c r="O31" i="3"/>
  <c r="S31" i="3"/>
  <c r="M31" i="3"/>
  <c r="O231" i="3"/>
  <c r="U231" i="3"/>
  <c r="N231" i="3"/>
  <c r="M153" i="3"/>
  <c r="S153" i="3"/>
  <c r="R153" i="3"/>
  <c r="S33" i="3"/>
  <c r="M33" i="3"/>
  <c r="O33" i="3"/>
  <c r="O87" i="3"/>
  <c r="S87" i="3"/>
  <c r="M87" i="3"/>
  <c r="O253" i="3"/>
  <c r="U253" i="3"/>
  <c r="N253" i="3"/>
  <c r="M236" i="3"/>
  <c r="P236" i="3"/>
  <c r="S236" i="3"/>
  <c r="R179" i="3"/>
  <c r="S179" i="3"/>
  <c r="M179" i="3"/>
  <c r="O169" i="3"/>
  <c r="N169" i="3"/>
  <c r="U169" i="3"/>
  <c r="R171" i="3"/>
  <c r="U171" i="3"/>
  <c r="N171" i="3"/>
  <c r="Q174" i="3"/>
  <c r="U174" i="3"/>
  <c r="N174" i="3"/>
  <c r="P160" i="3"/>
  <c r="S160" i="3"/>
  <c r="M160" i="3"/>
  <c r="U198" i="3"/>
  <c r="N198" i="3"/>
  <c r="R198" i="3"/>
  <c r="U223" i="3"/>
  <c r="N223" i="3"/>
  <c r="R223" i="3"/>
  <c r="U32" i="3"/>
  <c r="N32" i="3"/>
  <c r="R32" i="3"/>
  <c r="S11" i="3"/>
  <c r="M11" i="3"/>
  <c r="O11" i="3"/>
  <c r="O90" i="3"/>
  <c r="S90" i="3"/>
  <c r="M90" i="3"/>
  <c r="S172" i="3"/>
  <c r="M172" i="3"/>
  <c r="R172" i="3"/>
  <c r="R66" i="3"/>
  <c r="N66" i="3"/>
  <c r="U66" i="3"/>
  <c r="S98" i="3"/>
  <c r="R98" i="3"/>
  <c r="M98" i="3"/>
  <c r="O220" i="3"/>
  <c r="S220" i="3"/>
  <c r="M220" i="3"/>
  <c r="S159" i="3"/>
  <c r="M159" i="3"/>
  <c r="O159" i="3"/>
  <c r="O120" i="3"/>
  <c r="U120" i="3"/>
  <c r="N120" i="3"/>
  <c r="O188" i="3"/>
  <c r="U188" i="3"/>
  <c r="N188" i="3"/>
  <c r="Q58" i="3"/>
  <c r="N58" i="3"/>
  <c r="U58" i="3"/>
  <c r="Q167" i="3"/>
  <c r="U167" i="3"/>
  <c r="N167" i="3"/>
  <c r="N163" i="3"/>
  <c r="U163" i="3"/>
  <c r="R163" i="3"/>
  <c r="U146" i="3"/>
  <c r="N146" i="3"/>
  <c r="O146" i="3"/>
  <c r="S259" i="3"/>
  <c r="M259" i="3"/>
  <c r="O259" i="3"/>
  <c r="M260" i="3"/>
  <c r="R260" i="3"/>
  <c r="S260" i="3"/>
  <c r="S167" i="3"/>
  <c r="M167" i="3"/>
  <c r="P167" i="3"/>
  <c r="N246" i="3"/>
  <c r="Q246" i="3"/>
  <c r="U246" i="3"/>
  <c r="O18" i="3"/>
  <c r="H65" i="8" s="1"/>
  <c r="M18" i="3"/>
  <c r="S18" i="3"/>
  <c r="U107" i="3"/>
  <c r="N107" i="3"/>
  <c r="R107" i="3"/>
  <c r="P56" i="3"/>
  <c r="M56" i="3"/>
  <c r="S56" i="3"/>
  <c r="O93" i="3"/>
  <c r="S93" i="3"/>
  <c r="M93" i="3"/>
  <c r="O97" i="3"/>
  <c r="U97" i="3"/>
  <c r="N97" i="3"/>
  <c r="U90" i="3"/>
  <c r="N90" i="3"/>
  <c r="R90" i="3"/>
  <c r="U71" i="3"/>
  <c r="N71" i="3"/>
  <c r="Q71" i="3"/>
  <c r="O166" i="3"/>
  <c r="S166" i="3"/>
  <c r="M166" i="3"/>
  <c r="U73" i="3"/>
  <c r="N73" i="3"/>
  <c r="R73" i="3"/>
  <c r="M151" i="3"/>
  <c r="O151" i="3"/>
  <c r="S151" i="3"/>
  <c r="R128" i="3"/>
  <c r="S128" i="3"/>
  <c r="M128" i="3"/>
  <c r="S144" i="3"/>
  <c r="M144" i="3"/>
  <c r="R144" i="3"/>
  <c r="O219" i="3"/>
  <c r="U219" i="3"/>
  <c r="N219" i="3"/>
  <c r="S248" i="3"/>
  <c r="M248" i="3"/>
  <c r="R248" i="3"/>
  <c r="U27" i="3"/>
  <c r="N27" i="3"/>
  <c r="R27" i="3"/>
  <c r="U35" i="3"/>
  <c r="N35" i="3"/>
  <c r="R35" i="3"/>
  <c r="S43" i="3"/>
  <c r="R43" i="3"/>
  <c r="M43" i="3"/>
  <c r="M84" i="3"/>
  <c r="R84" i="3"/>
  <c r="S84" i="3"/>
  <c r="O152" i="3"/>
  <c r="U152" i="3"/>
  <c r="N152" i="3"/>
  <c r="K28" i="8"/>
  <c r="L55" i="8"/>
  <c r="I16" i="8"/>
  <c r="J88" i="8"/>
  <c r="K92" i="8"/>
  <c r="I15" i="8" l="1"/>
  <c r="H20" i="8"/>
  <c r="G87" i="8"/>
  <c r="I18" i="8"/>
  <c r="J106" i="8"/>
  <c r="J100" i="8"/>
  <c r="L99" i="8"/>
  <c r="I62" i="8"/>
  <c r="I100" i="8"/>
  <c r="G66" i="8"/>
  <c r="L33" i="8"/>
  <c r="K107" i="8"/>
  <c r="J70" i="8"/>
  <c r="K102" i="8"/>
  <c r="L93" i="8"/>
  <c r="H109" i="8"/>
  <c r="F109" i="8" s="1"/>
  <c r="E109" i="8" s="1"/>
  <c r="G64" i="8"/>
  <c r="G46" i="8"/>
  <c r="J57" i="8"/>
  <c r="G111" i="8"/>
  <c r="G63" i="8"/>
  <c r="G69" i="8"/>
  <c r="J8" i="8"/>
  <c r="K12" i="8"/>
  <c r="L71" i="8"/>
  <c r="I43" i="8"/>
  <c r="I64" i="8"/>
  <c r="I110" i="8"/>
  <c r="L27" i="8"/>
  <c r="J89" i="8"/>
  <c r="L16" i="8"/>
  <c r="H54" i="8"/>
  <c r="L19" i="8"/>
  <c r="G7" i="8"/>
  <c r="I101" i="8"/>
  <c r="K34" i="8"/>
  <c r="J18" i="8"/>
  <c r="L8" i="8"/>
  <c r="H7" i="8"/>
  <c r="L6" i="8"/>
  <c r="G102" i="8"/>
  <c r="L90" i="8"/>
  <c r="K98" i="8"/>
  <c r="I21" i="8"/>
  <c r="L74" i="8"/>
  <c r="I47" i="8"/>
  <c r="K111" i="8"/>
  <c r="I78" i="8"/>
  <c r="H79" i="8"/>
  <c r="G74" i="8"/>
  <c r="H93" i="8"/>
  <c r="K35" i="8"/>
  <c r="K62" i="8"/>
  <c r="L30" i="8"/>
  <c r="I71" i="8"/>
  <c r="K20" i="8"/>
  <c r="L54" i="8"/>
  <c r="H33" i="8"/>
  <c r="K10" i="8"/>
  <c r="L52" i="8"/>
  <c r="H34" i="8"/>
  <c r="G47" i="8"/>
  <c r="I102" i="8"/>
  <c r="J111" i="8"/>
  <c r="L111" i="8"/>
  <c r="K43" i="8"/>
  <c r="G43" i="8"/>
  <c r="G56" i="8"/>
  <c r="K60" i="8"/>
  <c r="L25" i="8"/>
  <c r="I88" i="8"/>
  <c r="G88" i="8"/>
  <c r="L53" i="8"/>
  <c r="G99" i="8"/>
  <c r="H30" i="8"/>
  <c r="F30" i="8" s="1"/>
  <c r="L106" i="8"/>
  <c r="G38" i="8"/>
  <c r="E38" i="8" s="1"/>
  <c r="I30" i="8"/>
  <c r="K78" i="8"/>
  <c r="I90" i="8"/>
  <c r="H78" i="8"/>
  <c r="L78" i="8"/>
  <c r="G91" i="8"/>
  <c r="L64" i="8"/>
  <c r="K81" i="8"/>
  <c r="I26" i="8"/>
  <c r="I27" i="8"/>
  <c r="F27" i="8" s="1"/>
  <c r="G27" i="8"/>
  <c r="J97" i="8"/>
  <c r="K72" i="8"/>
  <c r="H51" i="8"/>
  <c r="H90" i="8"/>
  <c r="G108" i="8"/>
  <c r="G54" i="8"/>
  <c r="J42" i="8"/>
  <c r="G33" i="8"/>
  <c r="J79" i="8"/>
  <c r="I87" i="8"/>
  <c r="J107" i="8"/>
  <c r="K57" i="8"/>
  <c r="G75" i="8"/>
  <c r="J101" i="8"/>
  <c r="G110" i="8"/>
  <c r="E110" i="8" s="1"/>
  <c r="G17" i="8"/>
  <c r="L20" i="8"/>
  <c r="L11" i="8"/>
  <c r="L39" i="8"/>
  <c r="K44" i="8"/>
  <c r="K6" i="8"/>
  <c r="K96" i="8"/>
  <c r="L24" i="8"/>
  <c r="L84" i="8"/>
  <c r="K30" i="8"/>
  <c r="G16" i="8"/>
  <c r="L62" i="8"/>
  <c r="H96" i="8"/>
  <c r="G12" i="8"/>
  <c r="L9" i="8"/>
  <c r="L102" i="8"/>
  <c r="L21" i="8"/>
  <c r="L61" i="8"/>
  <c r="J9" i="8"/>
  <c r="J24" i="8"/>
  <c r="J84" i="8"/>
  <c r="J12" i="8"/>
  <c r="J29" i="8"/>
  <c r="J61" i="8"/>
  <c r="J96" i="8"/>
  <c r="J10" i="8"/>
  <c r="J19" i="8"/>
  <c r="J44" i="8"/>
  <c r="J48" i="8"/>
  <c r="J39" i="8"/>
  <c r="J11" i="8"/>
  <c r="J6" i="8"/>
  <c r="J7" i="8"/>
  <c r="J87" i="8"/>
  <c r="H53" i="8"/>
  <c r="L98" i="8"/>
  <c r="J53" i="8"/>
  <c r="K100" i="8"/>
  <c r="G106" i="8"/>
  <c r="J52" i="8"/>
  <c r="I8" i="8"/>
  <c r="G84" i="8"/>
  <c r="G11" i="8"/>
  <c r="L65" i="8"/>
  <c r="I93" i="8"/>
  <c r="G24" i="8"/>
  <c r="H38" i="8"/>
  <c r="I92" i="8"/>
  <c r="J93" i="8"/>
  <c r="K89" i="8"/>
  <c r="L35" i="8"/>
  <c r="L66" i="8"/>
  <c r="G35" i="8"/>
  <c r="H70" i="8"/>
  <c r="F70" i="8" s="1"/>
  <c r="E70" i="8" s="1"/>
  <c r="K70" i="8"/>
  <c r="J56" i="8"/>
  <c r="J105" i="8"/>
  <c r="I34" i="8"/>
  <c r="G25" i="8"/>
  <c r="H25" i="8"/>
  <c r="I25" i="8"/>
  <c r="H45" i="8"/>
  <c r="F45" i="8" s="1"/>
  <c r="G71" i="8"/>
  <c r="K16" i="8"/>
  <c r="I80" i="8"/>
  <c r="H71" i="8"/>
  <c r="L47" i="8"/>
  <c r="I108" i="8"/>
  <c r="H47" i="8"/>
  <c r="J16" i="8"/>
  <c r="J64" i="8"/>
  <c r="H60" i="8"/>
  <c r="F60" i="8" s="1"/>
  <c r="E60" i="8" s="1"/>
  <c r="H21" i="8"/>
  <c r="K27" i="8"/>
  <c r="I97" i="8"/>
  <c r="G52" i="8"/>
  <c r="G21" i="8"/>
  <c r="J20" i="8"/>
  <c r="K83" i="8"/>
  <c r="H80" i="8"/>
  <c r="I109" i="8"/>
  <c r="K42" i="8"/>
  <c r="G51" i="8"/>
  <c r="H72" i="8"/>
  <c r="L28" i="8"/>
  <c r="M28" i="8" s="1"/>
  <c r="K87" i="8"/>
  <c r="J110" i="8"/>
  <c r="J69" i="8"/>
  <c r="K75" i="8"/>
  <c r="L101" i="8"/>
  <c r="G8" i="8"/>
  <c r="L51" i="8"/>
  <c r="L83" i="8"/>
  <c r="L48" i="8"/>
  <c r="J78" i="8"/>
  <c r="G29" i="8"/>
  <c r="K56" i="8"/>
  <c r="J63" i="8"/>
  <c r="G39" i="8"/>
  <c r="J91" i="8"/>
  <c r="H27" i="8"/>
  <c r="H48" i="8"/>
  <c r="F48" i="8" s="1"/>
  <c r="E48" i="8" s="1"/>
  <c r="H35" i="8"/>
  <c r="H44" i="8"/>
  <c r="H39" i="8"/>
  <c r="K66" i="8"/>
  <c r="K88" i="8"/>
  <c r="K108" i="8"/>
  <c r="L15" i="8"/>
  <c r="I65" i="8"/>
  <c r="F65" i="8" s="1"/>
  <c r="I63" i="8"/>
  <c r="L42" i="8"/>
  <c r="L87" i="8"/>
  <c r="H75" i="8"/>
  <c r="L69" i="8"/>
  <c r="G10" i="8"/>
  <c r="L12" i="8"/>
  <c r="H73" i="8"/>
  <c r="F73" i="8" s="1"/>
  <c r="L92" i="8"/>
  <c r="M92" i="8" s="1"/>
  <c r="H111" i="8"/>
  <c r="J92" i="8"/>
  <c r="H43" i="8"/>
  <c r="F43" i="8" s="1"/>
  <c r="H62" i="8"/>
  <c r="I56" i="8"/>
  <c r="G34" i="8"/>
  <c r="I37" i="8"/>
  <c r="L89" i="8"/>
  <c r="I89" i="8"/>
  <c r="J99" i="8"/>
  <c r="L37" i="8"/>
  <c r="H100" i="8"/>
  <c r="J90" i="8"/>
  <c r="L18" i="8"/>
  <c r="G90" i="8"/>
  <c r="L46" i="8"/>
  <c r="K80" i="8"/>
  <c r="K46" i="8"/>
  <c r="J30" i="8"/>
  <c r="K91" i="8"/>
  <c r="K52" i="8"/>
  <c r="K55" i="8"/>
  <c r="M55" i="8" s="1"/>
  <c r="H97" i="8"/>
  <c r="F97" i="8" s="1"/>
  <c r="E97" i="8" s="1"/>
  <c r="H91" i="8"/>
  <c r="L81" i="8"/>
  <c r="G26" i="8"/>
  <c r="I51" i="8"/>
  <c r="J72" i="8"/>
  <c r="H46" i="8"/>
  <c r="L63" i="8"/>
  <c r="I42" i="8"/>
  <c r="H36" i="8"/>
  <c r="G28" i="8"/>
  <c r="J36" i="8"/>
  <c r="H87" i="8"/>
  <c r="K110" i="8"/>
  <c r="H69" i="8"/>
  <c r="I75" i="8"/>
  <c r="F75" i="8" s="1"/>
  <c r="K101" i="8"/>
  <c r="L82" i="8"/>
  <c r="L79" i="8"/>
  <c r="K33" i="8"/>
  <c r="G44" i="8"/>
  <c r="I111" i="8"/>
  <c r="G19" i="8"/>
  <c r="L105" i="8"/>
  <c r="H37" i="8"/>
  <c r="K19" i="8"/>
  <c r="M19" i="8" s="1"/>
  <c r="I46" i="8"/>
  <c r="K7" i="8"/>
  <c r="I107" i="8"/>
  <c r="J60" i="8"/>
  <c r="K109" i="8"/>
  <c r="K9" i="8"/>
  <c r="M9" i="8" s="1"/>
  <c r="L73" i="8"/>
  <c r="K29" i="8"/>
  <c r="L100" i="8"/>
  <c r="H84" i="8"/>
  <c r="J73" i="8"/>
  <c r="G60" i="8"/>
  <c r="J98" i="8"/>
  <c r="K15" i="8"/>
  <c r="G92" i="8"/>
  <c r="K26" i="8"/>
  <c r="I36" i="8"/>
  <c r="L7" i="8"/>
  <c r="H26" i="8"/>
  <c r="H102" i="8"/>
  <c r="J66" i="8"/>
  <c r="L60" i="8"/>
  <c r="I98" i="8"/>
  <c r="J34" i="8"/>
  <c r="K45" i="8"/>
  <c r="H108" i="8"/>
  <c r="K106" i="8"/>
  <c r="G78" i="8"/>
  <c r="G100" i="8"/>
  <c r="J71" i="8"/>
  <c r="J109" i="8"/>
  <c r="G18" i="8"/>
  <c r="H16" i="8"/>
  <c r="F16" i="8" s="1"/>
  <c r="E16" i="8" s="1"/>
  <c r="K64" i="8"/>
  <c r="I81" i="8"/>
  <c r="J27" i="8"/>
  <c r="H52" i="8"/>
  <c r="G65" i="8"/>
  <c r="J55" i="8"/>
  <c r="I20" i="8"/>
  <c r="G83" i="8"/>
  <c r="J83" i="8"/>
  <c r="H63" i="8"/>
  <c r="K54" i="8"/>
  <c r="K47" i="8"/>
  <c r="G79" i="8"/>
  <c r="G72" i="8"/>
  <c r="I33" i="8"/>
  <c r="H107" i="8"/>
  <c r="F107" i="8" s="1"/>
  <c r="L110" i="8"/>
  <c r="L57" i="8"/>
  <c r="I82" i="8"/>
  <c r="L75" i="8"/>
  <c r="J82" i="8"/>
  <c r="G6" i="8"/>
  <c r="H18" i="8"/>
  <c r="F18" i="8" s="1"/>
  <c r="E18" i="8" s="1"/>
  <c r="K11" i="8"/>
  <c r="I24" i="8"/>
  <c r="I6" i="8"/>
  <c r="I9" i="8"/>
  <c r="I10" i="8"/>
  <c r="I48" i="8"/>
  <c r="I7" i="8"/>
  <c r="F7" i="8" s="1"/>
  <c r="E7" i="8" s="1"/>
  <c r="I19" i="8"/>
  <c r="I12" i="8"/>
  <c r="I29" i="8"/>
  <c r="I39" i="8"/>
  <c r="I11" i="8"/>
  <c r="I61" i="8"/>
  <c r="I44" i="8"/>
  <c r="I96" i="8"/>
  <c r="I84" i="8"/>
  <c r="G61" i="8"/>
  <c r="H57" i="8"/>
  <c r="G97" i="8"/>
  <c r="K84" i="8"/>
  <c r="I66" i="8"/>
  <c r="J17" i="8"/>
  <c r="H19" i="8"/>
  <c r="F19" i="8" s="1"/>
  <c r="E19" i="8" s="1"/>
  <c r="H42" i="8"/>
  <c r="K39" i="8"/>
  <c r="J80" i="8"/>
  <c r="H61" i="8"/>
  <c r="H11" i="8"/>
  <c r="H24" i="8"/>
  <c r="F24" i="8" s="1"/>
  <c r="H9" i="8"/>
  <c r="H10" i="8"/>
  <c r="H12" i="8"/>
  <c r="H29" i="8"/>
  <c r="F29" i="8" s="1"/>
  <c r="K74" i="8"/>
  <c r="M74" i="8" s="1"/>
  <c r="L70" i="8"/>
  <c r="H56" i="8"/>
  <c r="F56" i="8" s="1"/>
  <c r="H99" i="8"/>
  <c r="I83" i="8"/>
  <c r="I57" i="8"/>
  <c r="F57" i="8" s="1"/>
  <c r="E57" i="8" s="1"/>
  <c r="H17" i="8"/>
  <c r="G55" i="8"/>
  <c r="K73" i="8"/>
  <c r="J35" i="8"/>
  <c r="G62" i="8"/>
  <c r="I105" i="8"/>
  <c r="G98" i="8"/>
  <c r="J37" i="8"/>
  <c r="J102" i="8"/>
  <c r="K93" i="8"/>
  <c r="M93" i="8" s="1"/>
  <c r="I73" i="8"/>
  <c r="I35" i="8"/>
  <c r="F35" i="8" s="1"/>
  <c r="L43" i="8"/>
  <c r="I70" i="8"/>
  <c r="J62" i="8"/>
  <c r="J74" i="8"/>
  <c r="L34" i="8"/>
  <c r="M34" i="8" s="1"/>
  <c r="H88" i="8"/>
  <c r="F88" i="8" s="1"/>
  <c r="E88" i="8" s="1"/>
  <c r="K105" i="8"/>
  <c r="K53" i="8"/>
  <c r="M53" i="8" s="1"/>
  <c r="G45" i="8"/>
  <c r="K37" i="8"/>
  <c r="M37" i="8" s="1"/>
  <c r="K38" i="8"/>
  <c r="G30" i="8"/>
  <c r="E30" i="8" s="1"/>
  <c r="J47" i="8"/>
  <c r="L38" i="8"/>
  <c r="G109" i="8"/>
  <c r="K18" i="8"/>
  <c r="H15" i="8"/>
  <c r="I53" i="8"/>
  <c r="F53" i="8" s="1"/>
  <c r="I91" i="8"/>
  <c r="K21" i="8"/>
  <c r="I52" i="8"/>
  <c r="J81" i="8"/>
  <c r="H55" i="8"/>
  <c r="J65" i="8"/>
  <c r="K51" i="8"/>
  <c r="I72" i="8"/>
  <c r="F72" i="8" s="1"/>
  <c r="K63" i="8"/>
  <c r="M63" i="8" s="1"/>
  <c r="J108" i="8"/>
  <c r="I54" i="8"/>
  <c r="H83" i="8"/>
  <c r="F83" i="8" s="1"/>
  <c r="J33" i="8"/>
  <c r="I28" i="8"/>
  <c r="F28" i="8" s="1"/>
  <c r="J28" i="8"/>
  <c r="L107" i="8"/>
  <c r="M107" i="8" s="1"/>
  <c r="H110" i="8"/>
  <c r="F110" i="8" s="1"/>
  <c r="I69" i="8"/>
  <c r="F69" i="8" s="1"/>
  <c r="K82" i="8"/>
  <c r="M82" i="8" s="1"/>
  <c r="H8" i="8"/>
  <c r="F8" i="8" s="1"/>
  <c r="E8" i="8" s="1"/>
  <c r="J51" i="8"/>
  <c r="K36" i="8"/>
  <c r="H6" i="8"/>
  <c r="F6" i="8" s="1"/>
  <c r="G15" i="8"/>
  <c r="K24" i="8"/>
  <c r="K48" i="8"/>
  <c r="G9" i="8"/>
  <c r="H98" i="8"/>
  <c r="G48" i="8"/>
  <c r="L10" i="8"/>
  <c r="K90" i="8"/>
  <c r="G96" i="8"/>
  <c r="H81" i="8"/>
  <c r="J15" i="8"/>
  <c r="L26" i="8"/>
  <c r="M26" i="8" s="1"/>
  <c r="L97" i="8"/>
  <c r="M97" i="8" s="1"/>
  <c r="L56" i="8"/>
  <c r="H101" i="8"/>
  <c r="G101" i="8"/>
  <c r="G93" i="8"/>
  <c r="G89" i="8"/>
  <c r="G73" i="8"/>
  <c r="I74" i="8"/>
  <c r="J43" i="8"/>
  <c r="H74" i="8"/>
  <c r="I60" i="8"/>
  <c r="H66" i="8"/>
  <c r="H105" i="8"/>
  <c r="F105" i="8" s="1"/>
  <c r="J25" i="8"/>
  <c r="I99" i="8"/>
  <c r="G53" i="8"/>
  <c r="G105" i="8"/>
  <c r="J45" i="8"/>
  <c r="G80" i="8"/>
  <c r="K71" i="8"/>
  <c r="M71" i="8" s="1"/>
  <c r="J38" i="8"/>
  <c r="L80" i="8"/>
  <c r="J46" i="8"/>
  <c r="I106" i="8"/>
  <c r="H106" i="8"/>
  <c r="F106" i="8" s="1"/>
  <c r="E106" i="8" s="1"/>
  <c r="L91" i="8"/>
  <c r="H64" i="8"/>
  <c r="I55" i="8"/>
  <c r="F55" i="8" s="1"/>
  <c r="E55" i="8" s="1"/>
  <c r="G81" i="8"/>
  <c r="J21" i="8"/>
  <c r="J26" i="8"/>
  <c r="K65" i="8"/>
  <c r="G20" i="8"/>
  <c r="I79" i="8"/>
  <c r="I38" i="8"/>
  <c r="F38" i="8" s="1"/>
  <c r="L109" i="8"/>
  <c r="L45" i="8"/>
  <c r="G42" i="8"/>
  <c r="G36" i="8"/>
  <c r="L36" i="8"/>
  <c r="K79" i="8"/>
  <c r="M79" i="8" s="1"/>
  <c r="G107" i="8"/>
  <c r="K69" i="8"/>
  <c r="G57" i="8"/>
  <c r="G82" i="8"/>
  <c r="K8" i="8"/>
  <c r="M8" i="8" s="1"/>
  <c r="L17" i="8"/>
  <c r="H82" i="8"/>
  <c r="L72" i="8"/>
  <c r="J75" i="8"/>
  <c r="L108" i="8"/>
  <c r="K99" i="8"/>
  <c r="M99" i="8" s="1"/>
  <c r="L44" i="8"/>
  <c r="L96" i="8"/>
  <c r="L88" i="8"/>
  <c r="K25" i="8"/>
  <c r="H89" i="8"/>
  <c r="K17" i="8"/>
  <c r="H92" i="8"/>
  <c r="K61" i="8"/>
  <c r="M61" i="8" s="1"/>
  <c r="L29" i="8"/>
  <c r="E45" i="8"/>
  <c r="F17" i="8"/>
  <c r="E17" i="8" s="1"/>
  <c r="E27" i="8"/>
  <c r="E43" i="8"/>
  <c r="E35" i="8"/>
  <c r="F87" i="8"/>
  <c r="E87" i="8" s="1"/>
  <c r="F33" i="8"/>
  <c r="E33" i="8" s="1"/>
  <c r="F54" i="8"/>
  <c r="E54" i="8" s="1"/>
  <c r="F47" i="8"/>
  <c r="F20" i="8"/>
  <c r="F51" i="8"/>
  <c r="F90" i="8"/>
  <c r="M27" i="8"/>
  <c r="F25" i="8"/>
  <c r="F71" i="8"/>
  <c r="F21" i="8"/>
  <c r="F15" i="8"/>
  <c r="F108" i="8"/>
  <c r="F100" i="8"/>
  <c r="F78" i="8"/>
  <c r="E78" i="8" s="1"/>
  <c r="M98" i="8"/>
  <c r="M111" i="8"/>
  <c r="F62" i="8"/>
  <c r="E62" i="8" s="1"/>
  <c r="F74" i="8"/>
  <c r="E74" i="8" s="1"/>
  <c r="F102" i="8"/>
  <c r="E102" i="8" s="1"/>
  <c r="M6" i="8" l="1"/>
  <c r="M106" i="8"/>
  <c r="M57" i="8"/>
  <c r="N57" i="8" s="1"/>
  <c r="M66" i="8"/>
  <c r="M64" i="8"/>
  <c r="P64" i="8" s="1"/>
  <c r="M60" i="8"/>
  <c r="N60" i="8" s="1"/>
  <c r="M12" i="8"/>
  <c r="M54" i="8"/>
  <c r="P54" i="8" s="1"/>
  <c r="M33" i="8"/>
  <c r="N33" i="8" s="1"/>
  <c r="M39" i="8"/>
  <c r="M42" i="8"/>
  <c r="P42" i="8" s="1"/>
  <c r="M16" i="8"/>
  <c r="M51" i="8"/>
  <c r="M65" i="8"/>
  <c r="M101" i="8"/>
  <c r="N101" i="8" s="1"/>
  <c r="M81" i="8"/>
  <c r="M52" i="8"/>
  <c r="N52" i="8" s="1"/>
  <c r="M90" i="8"/>
  <c r="M35" i="8"/>
  <c r="N35" i="8" s="1"/>
  <c r="M18" i="8"/>
  <c r="M70" i="8"/>
  <c r="P70" i="8" s="1"/>
  <c r="M102" i="8"/>
  <c r="N102" i="8" s="1"/>
  <c r="E53" i="8"/>
  <c r="F36" i="8"/>
  <c r="F91" i="8"/>
  <c r="E91" i="8" s="1"/>
  <c r="F63" i="8"/>
  <c r="E63" i="8" s="1"/>
  <c r="E75" i="8"/>
  <c r="F99" i="8"/>
  <c r="E99" i="8" s="1"/>
  <c r="E24" i="8"/>
  <c r="F52" i="8"/>
  <c r="E52" i="8" s="1"/>
  <c r="F46" i="8"/>
  <c r="E46" i="8" s="1"/>
  <c r="S2" i="8"/>
  <c r="F98" i="8"/>
  <c r="E98" i="8" s="1"/>
  <c r="M78" i="8"/>
  <c r="P78" i="8" s="1"/>
  <c r="F64" i="8"/>
  <c r="E64" i="8" s="1"/>
  <c r="F101" i="8"/>
  <c r="E101" i="8" s="1"/>
  <c r="E28" i="8"/>
  <c r="F61" i="8"/>
  <c r="E61" i="8" s="1"/>
  <c r="P61" i="8"/>
  <c r="E107" i="8"/>
  <c r="F79" i="8"/>
  <c r="E79" i="8" s="1"/>
  <c r="M73" i="8"/>
  <c r="M38" i="8"/>
  <c r="N38" i="8" s="1"/>
  <c r="M43" i="8"/>
  <c r="P43" i="8" s="1"/>
  <c r="M45" i="8"/>
  <c r="N45" i="8" s="1"/>
  <c r="M91" i="8"/>
  <c r="N91" i="8" s="1"/>
  <c r="M11" i="8"/>
  <c r="M80" i="8"/>
  <c r="M69" i="8"/>
  <c r="M110" i="8"/>
  <c r="P110" i="8" s="1"/>
  <c r="M47" i="8"/>
  <c r="M56" i="8"/>
  <c r="M7" i="8"/>
  <c r="P7" i="8" s="1"/>
  <c r="M21" i="8"/>
  <c r="M46" i="8"/>
  <c r="P46" i="8" s="1"/>
  <c r="M89" i="8"/>
  <c r="P19" i="8"/>
  <c r="M15" i="8"/>
  <c r="M87" i="8"/>
  <c r="P87" i="8" s="1"/>
  <c r="M100" i="8"/>
  <c r="M62" i="8"/>
  <c r="N62" i="8" s="1"/>
  <c r="M75" i="8"/>
  <c r="P75" i="8" s="1"/>
  <c r="N61" i="8"/>
  <c r="M84" i="8"/>
  <c r="F92" i="8"/>
  <c r="E92" i="8" s="1"/>
  <c r="M109" i="8"/>
  <c r="P109" i="8" s="1"/>
  <c r="F66" i="8"/>
  <c r="E66" i="8" s="1"/>
  <c r="E6" i="8"/>
  <c r="F11" i="8"/>
  <c r="E11" i="8" s="1"/>
  <c r="F42" i="8"/>
  <c r="E42" i="8" s="1"/>
  <c r="F37" i="8"/>
  <c r="E37" i="8" s="1"/>
  <c r="N37" i="8" s="1"/>
  <c r="M83" i="8"/>
  <c r="M96" i="8"/>
  <c r="F26" i="8"/>
  <c r="E26" i="8" s="1"/>
  <c r="P26" i="8" s="1"/>
  <c r="M25" i="8"/>
  <c r="M30" i="8"/>
  <c r="N30" i="8" s="1"/>
  <c r="M105" i="8"/>
  <c r="P105" i="8" s="1"/>
  <c r="F82" i="8"/>
  <c r="E82" i="8" s="1"/>
  <c r="P82" i="8" s="1"/>
  <c r="M108" i="8"/>
  <c r="P108" i="8" s="1"/>
  <c r="F96" i="8"/>
  <c r="E96" i="8" s="1"/>
  <c r="M44" i="8"/>
  <c r="E29" i="8"/>
  <c r="F81" i="8"/>
  <c r="E81" i="8" s="1"/>
  <c r="M88" i="8"/>
  <c r="P88" i="8" s="1"/>
  <c r="M10" i="8"/>
  <c r="F93" i="8"/>
  <c r="E93" i="8" s="1"/>
  <c r="P93" i="8" s="1"/>
  <c r="M36" i="8"/>
  <c r="N36" i="8" s="1"/>
  <c r="F12" i="8"/>
  <c r="E12" i="8" s="1"/>
  <c r="F84" i="8"/>
  <c r="E84" i="8" s="1"/>
  <c r="M72" i="8"/>
  <c r="M29" i="8"/>
  <c r="N19" i="8"/>
  <c r="F10" i="8"/>
  <c r="E10" i="8" s="1"/>
  <c r="F39" i="8"/>
  <c r="E39" i="8" s="1"/>
  <c r="F34" i="8"/>
  <c r="E34" i="8" s="1"/>
  <c r="M17" i="8"/>
  <c r="P17" i="8" s="1"/>
  <c r="M48" i="8"/>
  <c r="P48" i="8" s="1"/>
  <c r="E15" i="8"/>
  <c r="M24" i="8"/>
  <c r="N24" i="8" s="1"/>
  <c r="F9" i="8"/>
  <c r="E9" i="8" s="1"/>
  <c r="F89" i="8"/>
  <c r="E89" i="8" s="1"/>
  <c r="F111" i="8"/>
  <c r="E111" i="8" s="1"/>
  <c r="N111" i="8" s="1"/>
  <c r="F44" i="8"/>
  <c r="E44" i="8" s="1"/>
  <c r="F80" i="8"/>
  <c r="E80" i="8" s="1"/>
  <c r="M20" i="8"/>
  <c r="N53" i="8"/>
  <c r="E108" i="8"/>
  <c r="P99" i="8"/>
  <c r="E90" i="8"/>
  <c r="E105" i="8"/>
  <c r="P107" i="8"/>
  <c r="N98" i="8"/>
  <c r="E72" i="8"/>
  <c r="P27" i="8"/>
  <c r="E36" i="8"/>
  <c r="P18" i="8"/>
  <c r="E100" i="8"/>
  <c r="N79" i="8"/>
  <c r="E83" i="8"/>
  <c r="E71" i="8"/>
  <c r="P71" i="8" s="1"/>
  <c r="E69" i="8"/>
  <c r="E73" i="8"/>
  <c r="E65" i="8"/>
  <c r="N93" i="8"/>
  <c r="E56" i="8"/>
  <c r="E51" i="8"/>
  <c r="E47" i="8"/>
  <c r="N26" i="8"/>
  <c r="P66" i="8"/>
  <c r="N28" i="8"/>
  <c r="E25" i="8"/>
  <c r="E21" i="8"/>
  <c r="E20" i="8"/>
  <c r="P8" i="8"/>
  <c r="N8" i="8"/>
  <c r="N107" i="8"/>
  <c r="P63" i="8"/>
  <c r="P33" i="8"/>
  <c r="N70" i="8"/>
  <c r="P28" i="8"/>
  <c r="P79" i="8"/>
  <c r="P55" i="8"/>
  <c r="N55" i="8"/>
  <c r="N97" i="8"/>
  <c r="N63" i="8"/>
  <c r="P98" i="8"/>
  <c r="N27" i="8"/>
  <c r="P53" i="8"/>
  <c r="P106" i="8"/>
  <c r="P74" i="8"/>
  <c r="N16" i="8"/>
  <c r="N99" i="8"/>
  <c r="P97" i="8"/>
  <c r="N18" i="8"/>
  <c r="P111" i="8"/>
  <c r="P16" i="8"/>
  <c r="N106" i="8"/>
  <c r="N78" i="8"/>
  <c r="N74" i="8"/>
  <c r="P62" i="8"/>
  <c r="N66" i="8"/>
  <c r="P91" i="8" l="1"/>
  <c r="P102" i="8"/>
  <c r="P60" i="8"/>
  <c r="N64" i="8"/>
  <c r="N42" i="8"/>
  <c r="N43" i="8"/>
  <c r="P35" i="8"/>
  <c r="P45" i="8"/>
  <c r="P57" i="8"/>
  <c r="N54" i="8"/>
  <c r="P101" i="8"/>
  <c r="P65" i="8"/>
  <c r="P73" i="8"/>
  <c r="N46" i="8"/>
  <c r="P51" i="8"/>
  <c r="P56" i="8"/>
  <c r="P52" i="8"/>
  <c r="N100" i="8"/>
  <c r="N75" i="8"/>
  <c r="N90" i="8"/>
  <c r="P30" i="8"/>
  <c r="N89" i="8"/>
  <c r="P72" i="8"/>
  <c r="Q75" i="8" s="1"/>
  <c r="P38" i="8"/>
  <c r="N87" i="8"/>
  <c r="N7" i="8"/>
  <c r="N83" i="8"/>
  <c r="N47" i="8"/>
  <c r="P69" i="8"/>
  <c r="P20" i="8"/>
  <c r="N15" i="8"/>
  <c r="N88" i="8"/>
  <c r="P25" i="8"/>
  <c r="N109" i="8"/>
  <c r="P21" i="8"/>
  <c r="P89" i="8"/>
  <c r="N110" i="8"/>
  <c r="N48" i="8"/>
  <c r="N108" i="8"/>
  <c r="P36" i="8"/>
  <c r="N105" i="8"/>
  <c r="P81" i="8"/>
  <c r="N81" i="8"/>
  <c r="P80" i="8"/>
  <c r="N80" i="8"/>
  <c r="N92" i="8"/>
  <c r="P92" i="8"/>
  <c r="N34" i="8"/>
  <c r="P34" i="8"/>
  <c r="N82" i="8"/>
  <c r="P11" i="8"/>
  <c r="N11" i="8"/>
  <c r="P84" i="8"/>
  <c r="N84" i="8"/>
  <c r="N6" i="8"/>
  <c r="P6" i="8"/>
  <c r="P24" i="8"/>
  <c r="P44" i="8"/>
  <c r="N44" i="8"/>
  <c r="P12" i="8"/>
  <c r="N12" i="8"/>
  <c r="P29" i="8"/>
  <c r="N29" i="8"/>
  <c r="P37" i="8"/>
  <c r="P15" i="8"/>
  <c r="N17" i="8"/>
  <c r="N39" i="8"/>
  <c r="P39" i="8"/>
  <c r="P10" i="8"/>
  <c r="N10" i="8"/>
  <c r="P9" i="8"/>
  <c r="N9" i="8"/>
  <c r="N96" i="8"/>
  <c r="P96" i="8"/>
  <c r="P90" i="8"/>
  <c r="N72" i="8"/>
  <c r="N73" i="8"/>
  <c r="P100" i="8"/>
  <c r="N71" i="8"/>
  <c r="P83" i="8"/>
  <c r="N65" i="8"/>
  <c r="N69" i="8"/>
  <c r="N56" i="8"/>
  <c r="P47" i="8"/>
  <c r="N51" i="8"/>
  <c r="N21" i="8"/>
  <c r="Q74" i="8"/>
  <c r="N25" i="8"/>
  <c r="Q106" i="8"/>
  <c r="Q109" i="8"/>
  <c r="Q108" i="8"/>
  <c r="Q110" i="8"/>
  <c r="Q105" i="8"/>
  <c r="Q107" i="8"/>
  <c r="Q111" i="8"/>
  <c r="N20" i="8"/>
  <c r="Q63" i="8" l="1"/>
  <c r="C61" i="8"/>
  <c r="A61" i="8" s="1"/>
  <c r="Q62" i="8"/>
  <c r="Q65" i="8"/>
  <c r="Q56" i="8"/>
  <c r="Q66" i="8"/>
  <c r="Q61" i="8"/>
  <c r="Q55" i="8"/>
  <c r="Q60" i="8"/>
  <c r="Q64" i="8"/>
  <c r="Q73" i="8"/>
  <c r="Q54" i="8"/>
  <c r="C44" i="8"/>
  <c r="A44" i="8" s="1"/>
  <c r="C12" i="8"/>
  <c r="A12" i="8" s="1"/>
  <c r="Q51" i="8"/>
  <c r="C102" i="8"/>
  <c r="A102" i="8" s="1"/>
  <c r="Q57" i="8"/>
  <c r="C48" i="8"/>
  <c r="A48" i="8" s="1"/>
  <c r="Q52" i="8"/>
  <c r="Q72" i="8"/>
  <c r="Q53" i="8"/>
  <c r="C45" i="8"/>
  <c r="A45" i="8" s="1"/>
  <c r="Q29" i="8"/>
  <c r="C37" i="8"/>
  <c r="A37" i="8" s="1"/>
  <c r="C87" i="8"/>
  <c r="A87" i="8" s="1"/>
  <c r="Q21" i="8"/>
  <c r="C47" i="8"/>
  <c r="A47" i="8" s="1"/>
  <c r="C93" i="8"/>
  <c r="A93" i="8" s="1"/>
  <c r="Q19" i="8"/>
  <c r="Q37" i="8"/>
  <c r="Q17" i="8"/>
  <c r="C11" i="8"/>
  <c r="C33" i="8"/>
  <c r="C42" i="8"/>
  <c r="A42" i="8" s="1"/>
  <c r="C90" i="8"/>
  <c r="A90" i="8" s="1"/>
  <c r="Q7" i="8"/>
  <c r="Q28" i="8"/>
  <c r="C46" i="8"/>
  <c r="A46" i="8" s="1"/>
  <c r="C78" i="8"/>
  <c r="H78" i="5" s="1"/>
  <c r="C109" i="8"/>
  <c r="A109" i="8" s="1"/>
  <c r="Q33" i="8"/>
  <c r="C9" i="8"/>
  <c r="Q11" i="8"/>
  <c r="C35" i="8"/>
  <c r="A35" i="8" s="1"/>
  <c r="C106" i="8"/>
  <c r="A106" i="8" s="1"/>
  <c r="C10" i="8"/>
  <c r="C43" i="8"/>
  <c r="A43" i="8" s="1"/>
  <c r="Q69" i="8"/>
  <c r="C7" i="8"/>
  <c r="A7" i="8" s="1"/>
  <c r="C108" i="8"/>
  <c r="A108" i="8" s="1"/>
  <c r="C36" i="8"/>
  <c r="A36" i="8" s="1"/>
  <c r="Q70" i="8"/>
  <c r="Q71" i="8"/>
  <c r="Q15" i="8"/>
  <c r="C105" i="8"/>
  <c r="B105" i="5" s="1"/>
  <c r="C6" i="8"/>
  <c r="F6" i="5" s="1"/>
  <c r="Q16" i="8"/>
  <c r="C38" i="8"/>
  <c r="A38" i="8" s="1"/>
  <c r="C111" i="8"/>
  <c r="A111" i="8" s="1"/>
  <c r="C89" i="8"/>
  <c r="A89" i="8" s="1"/>
  <c r="C34" i="8"/>
  <c r="A34" i="8" s="1"/>
  <c r="Q101" i="8"/>
  <c r="Q25" i="8"/>
  <c r="C88" i="8"/>
  <c r="A88" i="8" s="1"/>
  <c r="C81" i="8"/>
  <c r="A81" i="8" s="1"/>
  <c r="Q34" i="8"/>
  <c r="C39" i="8"/>
  <c r="A39" i="8" s="1"/>
  <c r="Q30" i="8"/>
  <c r="C97" i="8"/>
  <c r="A97" i="8" s="1"/>
  <c r="C110" i="8"/>
  <c r="A110" i="8" s="1"/>
  <c r="Q20" i="8"/>
  <c r="Q18" i="8"/>
  <c r="Q26" i="8"/>
  <c r="C96" i="8"/>
  <c r="C96" i="5" s="1"/>
  <c r="C107" i="8"/>
  <c r="A107" i="8" s="1"/>
  <c r="Q83" i="8"/>
  <c r="Q35" i="8"/>
  <c r="C79" i="8"/>
  <c r="A79" i="8" s="1"/>
  <c r="C92" i="8"/>
  <c r="A92" i="8" s="1"/>
  <c r="C83" i="8"/>
  <c r="A83" i="8" s="1"/>
  <c r="Q27" i="8"/>
  <c r="Q10" i="8"/>
  <c r="Q24" i="8"/>
  <c r="C91" i="8"/>
  <c r="A91" i="8" s="1"/>
  <c r="Q39" i="8"/>
  <c r="Q12" i="8"/>
  <c r="C25" i="8"/>
  <c r="A25" i="8" s="1"/>
  <c r="Q93" i="8"/>
  <c r="C82" i="8"/>
  <c r="A82" i="8" s="1"/>
  <c r="Q38" i="8"/>
  <c r="C8" i="8"/>
  <c r="A8" i="8" s="1"/>
  <c r="Q9" i="8"/>
  <c r="C98" i="8"/>
  <c r="A98" i="8" s="1"/>
  <c r="C84" i="8"/>
  <c r="A84" i="8" s="1"/>
  <c r="C100" i="8"/>
  <c r="A100" i="8" s="1"/>
  <c r="Q8" i="8"/>
  <c r="Q6" i="8"/>
  <c r="Q36" i="8"/>
  <c r="Q44" i="8"/>
  <c r="C101" i="8"/>
  <c r="A101" i="8" s="1"/>
  <c r="C99" i="8"/>
  <c r="A99" i="8" s="1"/>
  <c r="C80" i="8"/>
  <c r="A80" i="8" s="1"/>
  <c r="Q90" i="8"/>
  <c r="Q89" i="8"/>
  <c r="Q91" i="8"/>
  <c r="Q92" i="8"/>
  <c r="Q87" i="8"/>
  <c r="Q88" i="8"/>
  <c r="Q98" i="8"/>
  <c r="Q96" i="8"/>
  <c r="Q100" i="8"/>
  <c r="Q102" i="8"/>
  <c r="Q97" i="8"/>
  <c r="Q99" i="8"/>
  <c r="C73" i="8"/>
  <c r="A73" i="8" s="1"/>
  <c r="C74" i="8"/>
  <c r="A74" i="8" s="1"/>
  <c r="Q82" i="8"/>
  <c r="Q78" i="8"/>
  <c r="Q79" i="8"/>
  <c r="C69" i="8"/>
  <c r="A69" i="8" s="1"/>
  <c r="Q81" i="8"/>
  <c r="Q84" i="8"/>
  <c r="Q80" i="8"/>
  <c r="C65" i="8"/>
  <c r="A65" i="8" s="1"/>
  <c r="C75" i="8"/>
  <c r="A75" i="8" s="1"/>
  <c r="C62" i="8"/>
  <c r="A62" i="8" s="1"/>
  <c r="C63" i="8"/>
  <c r="A63" i="8" s="1"/>
  <c r="C70" i="8"/>
  <c r="A70" i="8" s="1"/>
  <c r="C72" i="8"/>
  <c r="A72" i="8" s="1"/>
  <c r="C66" i="8"/>
  <c r="A66" i="8" s="1"/>
  <c r="C71" i="8"/>
  <c r="A71" i="8" s="1"/>
  <c r="C60" i="8"/>
  <c r="A60" i="8" s="1"/>
  <c r="C64" i="8"/>
  <c r="A64" i="8" s="1"/>
  <c r="Q42" i="8"/>
  <c r="C56" i="8"/>
  <c r="A56" i="8" s="1"/>
  <c r="C53" i="8"/>
  <c r="A53" i="8" s="1"/>
  <c r="C55" i="8"/>
  <c r="A55" i="8" s="1"/>
  <c r="Q47" i="8"/>
  <c r="Q43" i="8"/>
  <c r="Q46" i="8"/>
  <c r="Q48" i="8"/>
  <c r="C15" i="8"/>
  <c r="Q45" i="8"/>
  <c r="C19" i="8"/>
  <c r="A19" i="8" s="1"/>
  <c r="C52" i="8"/>
  <c r="A52" i="8" s="1"/>
  <c r="C57" i="8"/>
  <c r="A57" i="8" s="1"/>
  <c r="C51" i="8"/>
  <c r="C54" i="8"/>
  <c r="A54" i="8" s="1"/>
  <c r="C29" i="8"/>
  <c r="A29" i="8" s="1"/>
  <c r="C27" i="8"/>
  <c r="A27" i="8" s="1"/>
  <c r="C26" i="8"/>
  <c r="A26" i="8" s="1"/>
  <c r="C28" i="8"/>
  <c r="A28" i="8" s="1"/>
  <c r="C30" i="8"/>
  <c r="A30" i="8" s="1"/>
  <c r="C24" i="8"/>
  <c r="I86" i="5"/>
  <c r="G85" i="5"/>
  <c r="C20" i="8"/>
  <c r="A20" i="8" s="1"/>
  <c r="C17" i="8"/>
  <c r="A17" i="8" s="1"/>
  <c r="C21" i="8"/>
  <c r="A21" i="8" s="1"/>
  <c r="C18" i="8"/>
  <c r="A18" i="8" s="1"/>
  <c r="C16" i="8"/>
  <c r="A16" i="8" s="1"/>
  <c r="E32" i="5"/>
  <c r="A33" i="8"/>
  <c r="J31" i="5"/>
  <c r="G31" i="5"/>
  <c r="C32" i="5"/>
  <c r="D32" i="5"/>
  <c r="A6" i="8"/>
  <c r="L6" i="5"/>
  <c r="E6" i="5"/>
  <c r="C4" i="5"/>
  <c r="I6" i="5"/>
  <c r="J6" i="5"/>
  <c r="H6" i="5"/>
  <c r="A10" i="8"/>
  <c r="A11" i="8"/>
  <c r="J86" i="5" l="1"/>
  <c r="H31" i="5"/>
  <c r="F106" i="5"/>
  <c r="G42" i="5"/>
  <c r="J78" i="5"/>
  <c r="C106" i="5"/>
  <c r="F78" i="5"/>
  <c r="B106" i="5"/>
  <c r="L32" i="5"/>
  <c r="F85" i="5"/>
  <c r="D4" i="5"/>
  <c r="B4" i="5"/>
  <c r="H32" i="5"/>
  <c r="K32" i="5"/>
  <c r="E85" i="5"/>
  <c r="F32" i="5"/>
  <c r="H4" i="5"/>
  <c r="G32" i="5"/>
  <c r="E86" i="5"/>
  <c r="M4" i="5"/>
  <c r="J4" i="5"/>
  <c r="J32" i="5"/>
  <c r="M85" i="5"/>
  <c r="I85" i="5"/>
  <c r="M32" i="5"/>
  <c r="B32" i="5"/>
  <c r="K86" i="5"/>
  <c r="J80" i="5"/>
  <c r="F4" i="5"/>
  <c r="B6" i="5"/>
  <c r="L31" i="5"/>
  <c r="C33" i="5"/>
  <c r="J85" i="5"/>
  <c r="G86" i="5"/>
  <c r="G6" i="5"/>
  <c r="M6" i="5"/>
  <c r="F31" i="5"/>
  <c r="I32" i="5"/>
  <c r="C86" i="5"/>
  <c r="K85" i="5"/>
  <c r="C10" i="5"/>
  <c r="E46" i="5"/>
  <c r="K6" i="5"/>
  <c r="E4" i="5"/>
  <c r="L4" i="5"/>
  <c r="D45" i="5"/>
  <c r="C85" i="5"/>
  <c r="F86" i="5"/>
  <c r="L86" i="5"/>
  <c r="F76" i="5"/>
  <c r="K4" i="5"/>
  <c r="C6" i="5"/>
  <c r="G4" i="5"/>
  <c r="L87" i="5"/>
  <c r="D85" i="5"/>
  <c r="H86" i="5"/>
  <c r="K80" i="5"/>
  <c r="I4" i="5"/>
  <c r="D6" i="5"/>
  <c r="F44" i="5"/>
  <c r="H85" i="5"/>
  <c r="L85" i="5"/>
  <c r="G8" i="5"/>
  <c r="I45" i="5"/>
  <c r="G96" i="5"/>
  <c r="H9" i="5"/>
  <c r="H45" i="5"/>
  <c r="H44" i="5"/>
  <c r="G94" i="5"/>
  <c r="I81" i="5"/>
  <c r="J46" i="5"/>
  <c r="J103" i="5"/>
  <c r="L45" i="5"/>
  <c r="E45" i="5"/>
  <c r="M44" i="5"/>
  <c r="F81" i="5"/>
  <c r="M46" i="5"/>
  <c r="G5" i="5"/>
  <c r="L109" i="5"/>
  <c r="K45" i="5"/>
  <c r="J109" i="5"/>
  <c r="J8" i="5"/>
  <c r="H94" i="5"/>
  <c r="D8" i="5"/>
  <c r="M37" i="5"/>
  <c r="I46" i="5"/>
  <c r="F96" i="5"/>
  <c r="L79" i="5"/>
  <c r="F45" i="5"/>
  <c r="L9" i="5"/>
  <c r="E5" i="5"/>
  <c r="C43" i="5"/>
  <c r="M96" i="5"/>
  <c r="F79" i="5"/>
  <c r="D7" i="5"/>
  <c r="L5" i="5"/>
  <c r="D31" i="5"/>
  <c r="C45" i="5"/>
  <c r="F43" i="5"/>
  <c r="K94" i="5"/>
  <c r="H96" i="5"/>
  <c r="E106" i="5"/>
  <c r="M43" i="5"/>
  <c r="A9" i="8"/>
  <c r="E181" i="8" s="1"/>
  <c r="C46" i="5"/>
  <c r="D44" i="5"/>
  <c r="L96" i="5"/>
  <c r="I96" i="5"/>
  <c r="D108" i="5"/>
  <c r="G45" i="5"/>
  <c r="F40" i="5"/>
  <c r="D96" i="5"/>
  <c r="J96" i="5"/>
  <c r="F41" i="5"/>
  <c r="G40" i="5"/>
  <c r="D106" i="5"/>
  <c r="M40" i="5"/>
  <c r="J36" i="5"/>
  <c r="E34" i="5"/>
  <c r="B31" i="5"/>
  <c r="J45" i="5"/>
  <c r="M45" i="5"/>
  <c r="D43" i="5"/>
  <c r="F94" i="5"/>
  <c r="A96" i="8"/>
  <c r="I106" i="5"/>
  <c r="H40" i="5"/>
  <c r="M7" i="5"/>
  <c r="E42" i="5"/>
  <c r="H46" i="5"/>
  <c r="F42" i="5"/>
  <c r="E96" i="5"/>
  <c r="C94" i="5"/>
  <c r="C42" i="5"/>
  <c r="F107" i="5"/>
  <c r="E44" i="5"/>
  <c r="G79" i="5"/>
  <c r="D77" i="5"/>
  <c r="K76" i="5"/>
  <c r="H87" i="5"/>
  <c r="K44" i="5"/>
  <c r="J43" i="5"/>
  <c r="J41" i="5"/>
  <c r="K96" i="5"/>
  <c r="M105" i="5"/>
  <c r="M108" i="5"/>
  <c r="H43" i="5"/>
  <c r="D91" i="5"/>
  <c r="D80" i="5"/>
  <c r="G78" i="5"/>
  <c r="C41" i="5"/>
  <c r="I40" i="5"/>
  <c r="I44" i="5"/>
  <c r="D42" i="5"/>
  <c r="C104" i="5"/>
  <c r="J106" i="5"/>
  <c r="G87" i="5"/>
  <c r="H76" i="5"/>
  <c r="L40" i="5"/>
  <c r="C79" i="5"/>
  <c r="C90" i="5"/>
  <c r="M76" i="5"/>
  <c r="G77" i="5"/>
  <c r="I10" i="5"/>
  <c r="L7" i="5"/>
  <c r="M41" i="5"/>
  <c r="G44" i="5"/>
  <c r="M42" i="5"/>
  <c r="H41" i="5"/>
  <c r="G46" i="5"/>
  <c r="K42" i="5"/>
  <c r="C44" i="5"/>
  <c r="F105" i="5"/>
  <c r="C105" i="5"/>
  <c r="J105" i="5"/>
  <c r="D109" i="5"/>
  <c r="A105" i="8"/>
  <c r="L42" i="5"/>
  <c r="H79" i="5"/>
  <c r="M81" i="5"/>
  <c r="D76" i="5"/>
  <c r="L80" i="5"/>
  <c r="C81" i="5"/>
  <c r="I82" i="5"/>
  <c r="H82" i="5"/>
  <c r="K40" i="5"/>
  <c r="K41" i="5"/>
  <c r="K43" i="5"/>
  <c r="L43" i="5"/>
  <c r="J42" i="5"/>
  <c r="I42" i="5"/>
  <c r="H42" i="5"/>
  <c r="E41" i="5"/>
  <c r="G105" i="5"/>
  <c r="K105" i="5"/>
  <c r="I103" i="5"/>
  <c r="J108" i="5"/>
  <c r="D105" i="5"/>
  <c r="D46" i="5"/>
  <c r="G43" i="5"/>
  <c r="D79" i="5"/>
  <c r="I78" i="5"/>
  <c r="M78" i="5"/>
  <c r="K77" i="5"/>
  <c r="L78" i="5"/>
  <c r="D78" i="5"/>
  <c r="G81" i="5"/>
  <c r="C40" i="5"/>
  <c r="B46" i="5"/>
  <c r="K8" i="5"/>
  <c r="D10" i="5"/>
  <c r="I41" i="5"/>
  <c r="I43" i="5"/>
  <c r="L41" i="5"/>
  <c r="E43" i="5"/>
  <c r="G106" i="5"/>
  <c r="H105" i="5"/>
  <c r="C103" i="5"/>
  <c r="I105" i="5"/>
  <c r="E105" i="5"/>
  <c r="L44" i="5"/>
  <c r="J44" i="5"/>
  <c r="C80" i="5"/>
  <c r="J76" i="5"/>
  <c r="E77" i="5"/>
  <c r="E78" i="5"/>
  <c r="A78" i="8"/>
  <c r="G76" i="5"/>
  <c r="M82" i="5"/>
  <c r="J40" i="5"/>
  <c r="L107" i="5"/>
  <c r="F109" i="5"/>
  <c r="K106" i="5"/>
  <c r="M109" i="5"/>
  <c r="I107" i="5"/>
  <c r="L46" i="5"/>
  <c r="F46" i="5"/>
  <c r="J81" i="5"/>
  <c r="D81" i="5"/>
  <c r="M79" i="5"/>
  <c r="H81" i="5"/>
  <c r="F77" i="5"/>
  <c r="K78" i="5"/>
  <c r="G41" i="5"/>
  <c r="E40" i="5"/>
  <c r="L106" i="5"/>
  <c r="M106" i="5"/>
  <c r="L105" i="5"/>
  <c r="H106" i="5"/>
  <c r="K46" i="5"/>
  <c r="K82" i="5"/>
  <c r="J82" i="5"/>
  <c r="E81" i="5"/>
  <c r="C78" i="5"/>
  <c r="J77" i="5"/>
  <c r="D41" i="5"/>
  <c r="D40" i="5"/>
  <c r="F33" i="5"/>
  <c r="F8" i="5"/>
  <c r="I8" i="5"/>
  <c r="D9" i="5"/>
  <c r="H7" i="5"/>
  <c r="G7" i="5"/>
  <c r="E37" i="5"/>
  <c r="D34" i="5"/>
  <c r="I35" i="5"/>
  <c r="L36" i="5"/>
  <c r="L34" i="5"/>
  <c r="C107" i="5"/>
  <c r="L103" i="5"/>
  <c r="G104" i="5"/>
  <c r="H108" i="5"/>
  <c r="L104" i="5"/>
  <c r="D104" i="5"/>
  <c r="I109" i="5"/>
  <c r="H107" i="5"/>
  <c r="L108" i="5"/>
  <c r="G88" i="5"/>
  <c r="F91" i="5"/>
  <c r="K87" i="5"/>
  <c r="E91" i="5"/>
  <c r="G91" i="5"/>
  <c r="J33" i="5"/>
  <c r="M90" i="5"/>
  <c r="L8" i="5"/>
  <c r="G9" i="5"/>
  <c r="B8" i="5"/>
  <c r="F10" i="5"/>
  <c r="I7" i="5"/>
  <c r="J5" i="5"/>
  <c r="K7" i="5"/>
  <c r="E7" i="5"/>
  <c r="B35" i="5"/>
  <c r="B36" i="5"/>
  <c r="H103" i="5"/>
  <c r="E107" i="5"/>
  <c r="D103" i="5"/>
  <c r="G107" i="5"/>
  <c r="F103" i="5"/>
  <c r="H109" i="5"/>
  <c r="E108" i="5"/>
  <c r="C88" i="5"/>
  <c r="H89" i="5"/>
  <c r="K91" i="5"/>
  <c r="C91" i="5"/>
  <c r="H34" i="5"/>
  <c r="M9" i="5"/>
  <c r="F9" i="5"/>
  <c r="K10" i="5"/>
  <c r="M5" i="5"/>
  <c r="I5" i="5"/>
  <c r="B7" i="5"/>
  <c r="C36" i="5"/>
  <c r="L33" i="5"/>
  <c r="K34" i="5"/>
  <c r="G37" i="5"/>
  <c r="G103" i="5"/>
  <c r="I104" i="5"/>
  <c r="I108" i="5"/>
  <c r="B109" i="5"/>
  <c r="E109" i="5"/>
  <c r="L90" i="5"/>
  <c r="C87" i="5"/>
  <c r="E88" i="5"/>
  <c r="L89" i="5"/>
  <c r="F90" i="5"/>
  <c r="C5" i="5"/>
  <c r="L10" i="5"/>
  <c r="G10" i="5"/>
  <c r="D5" i="5"/>
  <c r="J10" i="5"/>
  <c r="G35" i="5"/>
  <c r="G36" i="5"/>
  <c r="D35" i="5"/>
  <c r="J35" i="5"/>
  <c r="D107" i="5"/>
  <c r="J104" i="5"/>
  <c r="M107" i="5"/>
  <c r="E104" i="5"/>
  <c r="K109" i="5"/>
  <c r="B107" i="5"/>
  <c r="C109" i="5"/>
  <c r="J90" i="5"/>
  <c r="D87" i="5"/>
  <c r="G89" i="5"/>
  <c r="B89" i="5"/>
  <c r="L88" i="5"/>
  <c r="I9" i="5"/>
  <c r="B9" i="5"/>
  <c r="E8" i="5"/>
  <c r="K9" i="5"/>
  <c r="H8" i="5"/>
  <c r="C9" i="5"/>
  <c r="E10" i="5"/>
  <c r="M10" i="5"/>
  <c r="B5" i="5"/>
  <c r="H5" i="5"/>
  <c r="J7" i="5"/>
  <c r="F7" i="5"/>
  <c r="I33" i="5"/>
  <c r="F34" i="5"/>
  <c r="K37" i="5"/>
  <c r="H104" i="5"/>
  <c r="G108" i="5"/>
  <c r="M104" i="5"/>
  <c r="M103" i="5"/>
  <c r="F108" i="5"/>
  <c r="K104" i="5"/>
  <c r="E103" i="5"/>
  <c r="K107" i="5"/>
  <c r="H90" i="5"/>
  <c r="K90" i="5"/>
  <c r="F87" i="5"/>
  <c r="E90" i="5"/>
  <c r="J88" i="5"/>
  <c r="H33" i="5"/>
  <c r="D88" i="5"/>
  <c r="E87" i="5"/>
  <c r="J9" i="5"/>
  <c r="M8" i="5"/>
  <c r="E9" i="5"/>
  <c r="C8" i="5"/>
  <c r="B10" i="5"/>
  <c r="H10" i="5"/>
  <c r="K5" i="5"/>
  <c r="F5" i="5"/>
  <c r="C7" i="5"/>
  <c r="D33" i="5"/>
  <c r="I36" i="5"/>
  <c r="J34" i="5"/>
  <c r="L37" i="5"/>
  <c r="G109" i="5"/>
  <c r="B104" i="5"/>
  <c r="K108" i="5"/>
  <c r="F104" i="5"/>
  <c r="K103" i="5"/>
  <c r="J107" i="5"/>
  <c r="C108" i="5"/>
  <c r="B108" i="5"/>
  <c r="B103" i="5"/>
  <c r="K88" i="5"/>
  <c r="I88" i="5"/>
  <c r="K89" i="5"/>
  <c r="M35" i="5"/>
  <c r="C37" i="5"/>
  <c r="I34" i="5"/>
  <c r="C35" i="5"/>
  <c r="M34" i="5"/>
  <c r="D37" i="5"/>
  <c r="E31" i="5"/>
  <c r="E36" i="5"/>
  <c r="K35" i="5"/>
  <c r="D94" i="5"/>
  <c r="E94" i="5"/>
  <c r="B91" i="5"/>
  <c r="E89" i="5"/>
  <c r="F88" i="5"/>
  <c r="L91" i="5"/>
  <c r="M87" i="5"/>
  <c r="H91" i="5"/>
  <c r="D89" i="5"/>
  <c r="M86" i="5"/>
  <c r="D90" i="5"/>
  <c r="E76" i="5"/>
  <c r="M77" i="5"/>
  <c r="K79" i="5"/>
  <c r="C76" i="5"/>
  <c r="E82" i="5"/>
  <c r="G82" i="5"/>
  <c r="J79" i="5"/>
  <c r="C34" i="5"/>
  <c r="E33" i="5"/>
  <c r="H35" i="5"/>
  <c r="M31" i="5"/>
  <c r="B34" i="5"/>
  <c r="K31" i="5"/>
  <c r="M36" i="5"/>
  <c r="K33" i="5"/>
  <c r="H37" i="5"/>
  <c r="J94" i="5"/>
  <c r="L94" i="5"/>
  <c r="M91" i="5"/>
  <c r="D86" i="5"/>
  <c r="I87" i="5"/>
  <c r="J87" i="5"/>
  <c r="H88" i="5"/>
  <c r="C89" i="5"/>
  <c r="J89" i="5"/>
  <c r="I90" i="5"/>
  <c r="F82" i="5"/>
  <c r="E80" i="5"/>
  <c r="M80" i="5"/>
  <c r="K81" i="5"/>
  <c r="L82" i="5"/>
  <c r="H80" i="5"/>
  <c r="F80" i="5"/>
  <c r="L77" i="5"/>
  <c r="F36" i="5"/>
  <c r="B37" i="5"/>
  <c r="G33" i="5"/>
  <c r="D36" i="5"/>
  <c r="M94" i="5"/>
  <c r="B90" i="5"/>
  <c r="J37" i="5"/>
  <c r="F35" i="5"/>
  <c r="B33" i="5"/>
  <c r="H36" i="5"/>
  <c r="I37" i="5"/>
  <c r="L35" i="5"/>
  <c r="C31" i="5"/>
  <c r="F37" i="5"/>
  <c r="K36" i="5"/>
  <c r="G34" i="5"/>
  <c r="I31" i="5"/>
  <c r="J97" i="5"/>
  <c r="H98" i="5"/>
  <c r="F89" i="5"/>
  <c r="J91" i="5"/>
  <c r="I91" i="5"/>
  <c r="M88" i="5"/>
  <c r="M89" i="5"/>
  <c r="I89" i="5"/>
  <c r="G90" i="5"/>
  <c r="E79" i="5"/>
  <c r="D82" i="5"/>
  <c r="L76" i="5"/>
  <c r="G80" i="5"/>
  <c r="C82" i="5"/>
  <c r="H77" i="5"/>
  <c r="I79" i="5"/>
  <c r="L81" i="5"/>
  <c r="I80" i="5"/>
  <c r="E35" i="5"/>
  <c r="M33" i="5"/>
  <c r="I94" i="5"/>
  <c r="L95" i="5"/>
  <c r="J98" i="5"/>
  <c r="D97" i="5"/>
  <c r="I95" i="5"/>
  <c r="L98" i="5"/>
  <c r="M98" i="5"/>
  <c r="I98" i="5"/>
  <c r="C77" i="5"/>
  <c r="M95" i="5"/>
  <c r="E98" i="5"/>
  <c r="C97" i="5"/>
  <c r="I77" i="5"/>
  <c r="F97" i="5"/>
  <c r="D98" i="5"/>
  <c r="K98" i="5"/>
  <c r="G97" i="5"/>
  <c r="J99" i="5"/>
  <c r="L97" i="5"/>
  <c r="G98" i="5"/>
  <c r="F98" i="5"/>
  <c r="H95" i="5"/>
  <c r="I76" i="5"/>
  <c r="K97" i="5"/>
  <c r="J95" i="5"/>
  <c r="C98" i="5"/>
  <c r="F95" i="5"/>
  <c r="D99" i="5"/>
  <c r="C95" i="5"/>
  <c r="K95" i="5"/>
  <c r="G95" i="5"/>
  <c r="H97" i="5"/>
  <c r="I97" i="5"/>
  <c r="D95" i="5"/>
  <c r="E95" i="5"/>
  <c r="M97" i="5"/>
  <c r="H100" i="5"/>
  <c r="E97" i="5"/>
  <c r="I99" i="5"/>
  <c r="M99" i="5"/>
  <c r="B82" i="5"/>
  <c r="F100" i="5"/>
  <c r="L100" i="5"/>
  <c r="K99" i="5"/>
  <c r="C100" i="5"/>
  <c r="F99" i="5"/>
  <c r="I100" i="5"/>
  <c r="B100" i="5"/>
  <c r="E100" i="5"/>
  <c r="E99" i="5"/>
  <c r="H99" i="5"/>
  <c r="D100" i="5"/>
  <c r="C99" i="5"/>
  <c r="B99" i="5"/>
  <c r="L99" i="5"/>
  <c r="J100" i="5"/>
  <c r="G100" i="5"/>
  <c r="G99" i="5"/>
  <c r="K100" i="5"/>
  <c r="M100" i="5"/>
  <c r="B40" i="5"/>
  <c r="B95" i="5"/>
  <c r="B96" i="5"/>
  <c r="B85" i="5"/>
  <c r="B79" i="5"/>
  <c r="B88" i="5"/>
  <c r="B87" i="5"/>
  <c r="B45" i="5"/>
  <c r="B86" i="5"/>
  <c r="B97" i="5"/>
  <c r="B98" i="5"/>
  <c r="B94" i="5"/>
  <c r="G22" i="5"/>
  <c r="E72" i="5"/>
  <c r="B80" i="5"/>
  <c r="G67" i="5"/>
  <c r="B77" i="5"/>
  <c r="B76" i="5"/>
  <c r="B81" i="5"/>
  <c r="B78" i="5"/>
  <c r="F67" i="5"/>
  <c r="B67" i="5"/>
  <c r="B41" i="5"/>
  <c r="B44" i="5"/>
  <c r="B42" i="5"/>
  <c r="B43" i="5"/>
  <c r="I72" i="5"/>
  <c r="M72" i="5"/>
  <c r="K24" i="5"/>
  <c r="H67" i="5"/>
  <c r="J67" i="5"/>
  <c r="B72" i="5"/>
  <c r="I24" i="5"/>
  <c r="C67" i="5"/>
  <c r="J72" i="5"/>
  <c r="D72" i="5"/>
  <c r="E67" i="5"/>
  <c r="C72" i="5"/>
  <c r="H72" i="5"/>
  <c r="D67" i="5"/>
  <c r="F72" i="5"/>
  <c r="K72" i="5"/>
  <c r="I67" i="5"/>
  <c r="G72" i="5"/>
  <c r="L72" i="5"/>
  <c r="M67" i="5"/>
  <c r="L67" i="5"/>
  <c r="K67" i="5"/>
  <c r="E51" i="5"/>
  <c r="C13" i="5"/>
  <c r="F62" i="5"/>
  <c r="F13" i="5"/>
  <c r="M70" i="5"/>
  <c r="M51" i="5"/>
  <c r="E68" i="5"/>
  <c r="H68" i="5"/>
  <c r="K68" i="5"/>
  <c r="J60" i="5"/>
  <c r="G59" i="5"/>
  <c r="H51" i="5"/>
  <c r="G51" i="5"/>
  <c r="F68" i="5"/>
  <c r="G68" i="5"/>
  <c r="M68" i="5"/>
  <c r="H59" i="5"/>
  <c r="F51" i="5"/>
  <c r="C51" i="5"/>
  <c r="L68" i="5"/>
  <c r="B68" i="5"/>
  <c r="C70" i="5"/>
  <c r="I70" i="5"/>
  <c r="E58" i="5"/>
  <c r="D51" i="5"/>
  <c r="L51" i="5"/>
  <c r="E71" i="5"/>
  <c r="H64" i="5"/>
  <c r="B51" i="5"/>
  <c r="K51" i="5"/>
  <c r="L69" i="5"/>
  <c r="J68" i="5"/>
  <c r="C68" i="5"/>
  <c r="F63" i="5"/>
  <c r="J51" i="5"/>
  <c r="A51" i="8"/>
  <c r="K73" i="5"/>
  <c r="G60" i="5"/>
  <c r="I51" i="5"/>
  <c r="I68" i="5"/>
  <c r="D68" i="5"/>
  <c r="D69" i="5"/>
  <c r="E54" i="5"/>
  <c r="G50" i="5"/>
  <c r="J71" i="5"/>
  <c r="M69" i="5"/>
  <c r="B71" i="5"/>
  <c r="G69" i="5"/>
  <c r="K71" i="5"/>
  <c r="J73" i="5"/>
  <c r="C69" i="5"/>
  <c r="J58" i="5"/>
  <c r="E61" i="5"/>
  <c r="I71" i="5"/>
  <c r="B73" i="5"/>
  <c r="H70" i="5"/>
  <c r="E59" i="5"/>
  <c r="K59" i="5"/>
  <c r="B69" i="5"/>
  <c r="J69" i="5"/>
  <c r="D70" i="5"/>
  <c r="H73" i="5"/>
  <c r="M71" i="5"/>
  <c r="L71" i="5"/>
  <c r="D64" i="5"/>
  <c r="L63" i="5"/>
  <c r="F59" i="5"/>
  <c r="H50" i="5"/>
  <c r="B49" i="5"/>
  <c r="B70" i="5"/>
  <c r="K69" i="5"/>
  <c r="L70" i="5"/>
  <c r="G73" i="5"/>
  <c r="H49" i="5"/>
  <c r="B50" i="5"/>
  <c r="E73" i="5"/>
  <c r="L73" i="5"/>
  <c r="J70" i="5"/>
  <c r="H71" i="5"/>
  <c r="G70" i="5"/>
  <c r="I73" i="5"/>
  <c r="I60" i="5"/>
  <c r="B60" i="5"/>
  <c r="L62" i="5"/>
  <c r="G55" i="5"/>
  <c r="C71" i="5"/>
  <c r="F70" i="5"/>
  <c r="D73" i="5"/>
  <c r="E70" i="5"/>
  <c r="K70" i="5"/>
  <c r="C73" i="5"/>
  <c r="D71" i="5"/>
  <c r="D60" i="5"/>
  <c r="B61" i="5"/>
  <c r="E63" i="5"/>
  <c r="D50" i="5"/>
  <c r="E69" i="5"/>
  <c r="F69" i="5"/>
  <c r="F73" i="5"/>
  <c r="G71" i="5"/>
  <c r="H69" i="5"/>
  <c r="M73" i="5"/>
  <c r="I69" i="5"/>
  <c r="F71" i="5"/>
  <c r="L54" i="5"/>
  <c r="C59" i="5"/>
  <c r="H62" i="5"/>
  <c r="K64" i="5"/>
  <c r="I59" i="5"/>
  <c r="E62" i="5"/>
  <c r="E64" i="5"/>
  <c r="L61" i="5"/>
  <c r="H63" i="5"/>
  <c r="K58" i="5"/>
  <c r="I63" i="5"/>
  <c r="C62" i="5"/>
  <c r="E25" i="5"/>
  <c r="M55" i="5"/>
  <c r="K60" i="5"/>
  <c r="B63" i="5"/>
  <c r="F60" i="5"/>
  <c r="L58" i="5"/>
  <c r="J62" i="5"/>
  <c r="L64" i="5"/>
  <c r="F58" i="5"/>
  <c r="J59" i="5"/>
  <c r="B58" i="5"/>
  <c r="F61" i="5"/>
  <c r="M59" i="5"/>
  <c r="K63" i="5"/>
  <c r="F64" i="5"/>
  <c r="B59" i="5"/>
  <c r="C58" i="5"/>
  <c r="G61" i="5"/>
  <c r="H61" i="5"/>
  <c r="H60" i="5"/>
  <c r="G64" i="5"/>
  <c r="E60" i="5"/>
  <c r="B62" i="5"/>
  <c r="L60" i="5"/>
  <c r="K62" i="5"/>
  <c r="I64" i="5"/>
  <c r="M58" i="5"/>
  <c r="M63" i="5"/>
  <c r="D61" i="5"/>
  <c r="H58" i="5"/>
  <c r="M64" i="5"/>
  <c r="I58" i="5"/>
  <c r="K61" i="5"/>
  <c r="B64" i="5"/>
  <c r="D54" i="5"/>
  <c r="C64" i="5"/>
  <c r="L59" i="5"/>
  <c r="D62" i="5"/>
  <c r="G62" i="5"/>
  <c r="J61" i="5"/>
  <c r="C61" i="5"/>
  <c r="I62" i="5"/>
  <c r="M61" i="5"/>
  <c r="G63" i="5"/>
  <c r="M62" i="5"/>
  <c r="J63" i="5"/>
  <c r="C63" i="5"/>
  <c r="M60" i="5"/>
  <c r="D58" i="5"/>
  <c r="I61" i="5"/>
  <c r="D63" i="5"/>
  <c r="D59" i="5"/>
  <c r="G58" i="5"/>
  <c r="C60" i="5"/>
  <c r="J64" i="5"/>
  <c r="B28" i="5"/>
  <c r="M13" i="5"/>
  <c r="E13" i="5"/>
  <c r="J13" i="5"/>
  <c r="A15" i="8"/>
  <c r="G13" i="5"/>
  <c r="H13" i="5"/>
  <c r="B13" i="5"/>
  <c r="D13" i="5"/>
  <c r="I13" i="5"/>
  <c r="K13" i="5"/>
  <c r="L13" i="5"/>
  <c r="B52" i="5"/>
  <c r="E49" i="5"/>
  <c r="I49" i="5"/>
  <c r="B54" i="5"/>
  <c r="D55" i="5"/>
  <c r="I53" i="5"/>
  <c r="L53" i="5"/>
  <c r="G53" i="5"/>
  <c r="J49" i="5"/>
  <c r="F53" i="5"/>
  <c r="M50" i="5"/>
  <c r="B55" i="5"/>
  <c r="J54" i="5"/>
  <c r="F52" i="5"/>
  <c r="C53" i="5"/>
  <c r="G49" i="5"/>
  <c r="L50" i="5"/>
  <c r="D49" i="5"/>
  <c r="K54" i="5"/>
  <c r="M54" i="5"/>
  <c r="J50" i="5"/>
  <c r="E50" i="5"/>
  <c r="H54" i="5"/>
  <c r="F50" i="5"/>
  <c r="D53" i="5"/>
  <c r="F49" i="5"/>
  <c r="B53" i="5"/>
  <c r="J52" i="5"/>
  <c r="K50" i="5"/>
  <c r="K53" i="5"/>
  <c r="I54" i="5"/>
  <c r="M52" i="5"/>
  <c r="L49" i="5"/>
  <c r="I55" i="5"/>
  <c r="G54" i="5"/>
  <c r="L55" i="5"/>
  <c r="I50" i="5"/>
  <c r="M49" i="5"/>
  <c r="M53" i="5"/>
  <c r="C50" i="5"/>
  <c r="I52" i="5"/>
  <c r="F55" i="5"/>
  <c r="C55" i="5"/>
  <c r="C49" i="5"/>
  <c r="C52" i="5"/>
  <c r="K55" i="5"/>
  <c r="K49" i="5"/>
  <c r="C54" i="5"/>
  <c r="G52" i="5"/>
  <c r="E52" i="5"/>
  <c r="E55" i="5"/>
  <c r="L52" i="5"/>
  <c r="J53" i="5"/>
  <c r="E53" i="5"/>
  <c r="H53" i="5"/>
  <c r="H52" i="5"/>
  <c r="D52" i="5"/>
  <c r="H55" i="5"/>
  <c r="J55" i="5"/>
  <c r="K52" i="5"/>
  <c r="F54" i="5"/>
  <c r="M14" i="5"/>
  <c r="J24" i="5"/>
  <c r="M22" i="5"/>
  <c r="M28" i="5"/>
  <c r="M24" i="5"/>
  <c r="J22" i="5"/>
  <c r="B22" i="5"/>
  <c r="F24" i="5"/>
  <c r="C22" i="5"/>
  <c r="G24" i="5"/>
  <c r="J27" i="5"/>
  <c r="H24" i="5"/>
  <c r="H22" i="5"/>
  <c r="C24" i="5"/>
  <c r="E27" i="5"/>
  <c r="D24" i="5"/>
  <c r="B24" i="5"/>
  <c r="I22" i="5"/>
  <c r="F22" i="5"/>
  <c r="L24" i="5"/>
  <c r="K22" i="5"/>
  <c r="E24" i="5"/>
  <c r="E22" i="5"/>
  <c r="L22" i="5"/>
  <c r="H26" i="5"/>
  <c r="B23" i="5"/>
  <c r="A24" i="8"/>
  <c r="D22" i="5"/>
  <c r="M23" i="5"/>
  <c r="G25" i="5"/>
  <c r="L25" i="5"/>
  <c r="C25" i="5"/>
  <c r="M27" i="5"/>
  <c r="G26" i="5"/>
  <c r="H25" i="5"/>
  <c r="E23" i="5"/>
  <c r="B27" i="5"/>
  <c r="C28" i="5"/>
  <c r="I28" i="5"/>
  <c r="C27" i="5"/>
  <c r="B26" i="5"/>
  <c r="C26" i="5"/>
  <c r="D25" i="5"/>
  <c r="K26" i="5"/>
  <c r="L26" i="5"/>
  <c r="H23" i="5"/>
  <c r="J28" i="5"/>
  <c r="J23" i="5"/>
  <c r="F27" i="5"/>
  <c r="K27" i="5"/>
  <c r="M25" i="5"/>
  <c r="C14" i="5"/>
  <c r="E26" i="5"/>
  <c r="C23" i="5"/>
  <c r="G28" i="5"/>
  <c r="D27" i="5"/>
  <c r="M26" i="5"/>
  <c r="K28" i="5"/>
  <c r="K25" i="5"/>
  <c r="D28" i="5"/>
  <c r="F23" i="5"/>
  <c r="H27" i="5"/>
  <c r="F26" i="5"/>
  <c r="E28" i="5"/>
  <c r="I26" i="5"/>
  <c r="H28" i="5"/>
  <c r="G23" i="5"/>
  <c r="F28" i="5"/>
  <c r="L27" i="5"/>
  <c r="K23" i="5"/>
  <c r="F25" i="5"/>
  <c r="J25" i="5"/>
  <c r="D26" i="5"/>
  <c r="J26" i="5"/>
  <c r="G27" i="5"/>
  <c r="I23" i="5"/>
  <c r="I25" i="5"/>
  <c r="D23" i="5"/>
  <c r="L28" i="5"/>
  <c r="L23" i="5"/>
  <c r="B25" i="5"/>
  <c r="I27" i="5"/>
  <c r="D16" i="5"/>
  <c r="L14" i="5"/>
  <c r="E16" i="5"/>
  <c r="G14" i="5"/>
  <c r="J18" i="5"/>
  <c r="G19" i="5"/>
  <c r="H16" i="5"/>
  <c r="L16" i="5"/>
  <c r="M16" i="5"/>
  <c r="D15" i="5"/>
  <c r="L15" i="5"/>
  <c r="B18" i="5"/>
  <c r="H18" i="5"/>
  <c r="K18" i="5"/>
  <c r="G15" i="5"/>
  <c r="G16" i="5"/>
  <c r="E15" i="5"/>
  <c r="J19" i="5"/>
  <c r="F19" i="5"/>
  <c r="K15" i="5"/>
  <c r="I16" i="5"/>
  <c r="D18" i="5"/>
  <c r="H17" i="5"/>
  <c r="J14" i="5"/>
  <c r="K19" i="5"/>
  <c r="J17" i="5"/>
  <c r="M15" i="5"/>
  <c r="I17" i="5"/>
  <c r="E19" i="5"/>
  <c r="K14" i="5"/>
  <c r="H14" i="5"/>
  <c r="H15" i="5"/>
  <c r="C16" i="5"/>
  <c r="H19" i="5"/>
  <c r="J16" i="5"/>
  <c r="D17" i="5"/>
  <c r="D14" i="5"/>
  <c r="I19" i="5"/>
  <c r="E14" i="5"/>
  <c r="F18" i="5"/>
  <c r="F14" i="5"/>
  <c r="I18" i="5"/>
  <c r="M19" i="5"/>
  <c r="I14" i="5"/>
  <c r="F15" i="5"/>
  <c r="G17" i="5"/>
  <c r="C19" i="5"/>
  <c r="L18" i="5"/>
  <c r="G18" i="5"/>
  <c r="L19" i="5"/>
  <c r="M17" i="5"/>
  <c r="F16" i="5"/>
  <c r="C18" i="5"/>
  <c r="B15" i="5"/>
  <c r="B17" i="5"/>
  <c r="K17" i="5"/>
  <c r="J15" i="5"/>
  <c r="E18" i="5"/>
  <c r="I15" i="5"/>
  <c r="B14" i="5"/>
  <c r="B16" i="5"/>
  <c r="M18" i="5"/>
  <c r="D19" i="5"/>
  <c r="L17" i="5"/>
  <c r="C15" i="5"/>
  <c r="E17" i="5"/>
  <c r="K16" i="5"/>
  <c r="F17" i="5"/>
  <c r="C17" i="5"/>
  <c r="B19" i="5"/>
  <c r="D129" i="8"/>
  <c r="E153" i="8"/>
  <c r="D153" i="8"/>
  <c r="E129" i="8"/>
  <c r="D180" i="8"/>
  <c r="E180" i="8"/>
  <c r="D141" i="8" l="1"/>
  <c r="D181" i="8"/>
  <c r="D115" i="8"/>
  <c r="D182" i="8"/>
  <c r="D114" i="8"/>
  <c r="E141" i="8"/>
  <c r="E182" i="8"/>
  <c r="E114" i="8"/>
  <c r="D185" i="8"/>
  <c r="D130" i="8"/>
  <c r="D144" i="8"/>
  <c r="E142" i="8"/>
  <c r="E189" i="8"/>
  <c r="E147" i="8"/>
  <c r="E150" i="8"/>
  <c r="E154" i="8"/>
  <c r="D154" i="8"/>
  <c r="D183" i="8"/>
  <c r="E185" i="8"/>
  <c r="E130" i="8"/>
  <c r="E115" i="8"/>
  <c r="E183" i="8"/>
  <c r="D184" i="8"/>
  <c r="E184" i="8"/>
  <c r="D142" i="8"/>
  <c r="D188" i="8"/>
  <c r="E148" i="8"/>
  <c r="D120" i="8"/>
  <c r="D161" i="8"/>
  <c r="E210" i="8"/>
  <c r="D207" i="8"/>
  <c r="E145" i="8"/>
  <c r="D163" i="8"/>
  <c r="E125" i="8"/>
  <c r="D195" i="8"/>
  <c r="D214" i="8"/>
  <c r="E121" i="8"/>
  <c r="D192" i="8"/>
  <c r="D146" i="8"/>
  <c r="D187" i="8"/>
  <c r="E160" i="8"/>
  <c r="E163" i="8"/>
  <c r="D150" i="8"/>
  <c r="E202" i="8"/>
  <c r="E146" i="8"/>
  <c r="D131" i="8"/>
  <c r="D152" i="8"/>
  <c r="D151" i="8"/>
  <c r="E123" i="8"/>
  <c r="D159" i="8"/>
  <c r="D204" i="8"/>
  <c r="E116" i="8"/>
  <c r="D213" i="8"/>
  <c r="D189" i="8"/>
  <c r="D186" i="8"/>
  <c r="D215" i="8"/>
  <c r="D205" i="8"/>
  <c r="E137" i="8"/>
  <c r="D201" i="8"/>
  <c r="E195" i="8"/>
  <c r="E188" i="8"/>
  <c r="D143" i="8"/>
  <c r="E204" i="8"/>
  <c r="D145" i="8"/>
  <c r="D162" i="8"/>
  <c r="D118" i="8"/>
  <c r="E162" i="8"/>
  <c r="D136" i="8"/>
  <c r="E131" i="8"/>
  <c r="D124" i="8"/>
  <c r="E207" i="8"/>
  <c r="D149" i="8"/>
  <c r="D210" i="8"/>
  <c r="D135" i="8"/>
  <c r="E134" i="8"/>
  <c r="E138" i="8"/>
  <c r="E191" i="8"/>
  <c r="E211" i="8"/>
  <c r="D156" i="8"/>
  <c r="E187" i="8"/>
  <c r="E144" i="8"/>
  <c r="E193" i="8"/>
  <c r="D132" i="8"/>
  <c r="D155" i="8"/>
  <c r="E132" i="8"/>
  <c r="D198" i="8"/>
  <c r="E212" i="8"/>
  <c r="E124" i="8"/>
  <c r="D196" i="8"/>
  <c r="E200" i="8"/>
  <c r="E156" i="8"/>
  <c r="E208" i="8"/>
  <c r="D208" i="8"/>
  <c r="D199" i="8"/>
  <c r="D206" i="8"/>
  <c r="E157" i="8"/>
  <c r="E203" i="8"/>
  <c r="E122" i="8"/>
  <c r="E196" i="8"/>
  <c r="D140" i="8"/>
  <c r="E186" i="8"/>
  <c r="D197" i="8"/>
  <c r="D139" i="8"/>
  <c r="E136" i="8"/>
  <c r="D209" i="8"/>
  <c r="E139" i="8"/>
  <c r="E152" i="8"/>
  <c r="E197" i="8"/>
  <c r="D125" i="8"/>
  <c r="E117" i="8"/>
  <c r="E198" i="8"/>
  <c r="D200" i="8"/>
  <c r="E118" i="8"/>
  <c r="D202" i="8"/>
  <c r="E205" i="8"/>
  <c r="D190" i="8"/>
  <c r="E143" i="8"/>
  <c r="E164" i="8"/>
  <c r="D119" i="8"/>
  <c r="D116" i="8"/>
  <c r="E215" i="8"/>
  <c r="E194" i="8"/>
  <c r="D203" i="8"/>
  <c r="E155" i="8"/>
  <c r="D134" i="8"/>
  <c r="E140" i="8"/>
  <c r="E209" i="8"/>
  <c r="D133" i="8"/>
  <c r="E158" i="8"/>
  <c r="D117" i="8"/>
  <c r="D212" i="8"/>
  <c r="E190" i="8"/>
  <c r="D191" i="8"/>
  <c r="E199" i="8"/>
  <c r="E161" i="8"/>
  <c r="E192" i="8"/>
  <c r="D164" i="8"/>
  <c r="E149" i="8"/>
  <c r="D194" i="8"/>
  <c r="E135" i="8"/>
  <c r="D147" i="8"/>
  <c r="E201" i="8"/>
  <c r="D193" i="8"/>
  <c r="E120" i="8"/>
  <c r="D148" i="8"/>
  <c r="D121" i="8"/>
  <c r="D137" i="8"/>
  <c r="E159" i="8"/>
  <c r="D157" i="8"/>
  <c r="D122" i="8"/>
  <c r="D211" i="8"/>
  <c r="E213" i="8"/>
  <c r="E206" i="8"/>
  <c r="E133" i="8"/>
  <c r="E119" i="8"/>
  <c r="E214" i="8"/>
  <c r="D160" i="8"/>
  <c r="D158" i="8"/>
  <c r="E151" i="8"/>
  <c r="D138" i="8"/>
  <c r="D123" i="8"/>
  <c r="C118" i="8" l="1"/>
  <c r="A118" i="8" s="1"/>
  <c r="C123" i="8"/>
  <c r="A123" i="8" s="1"/>
  <c r="C116" i="8"/>
  <c r="A116" i="8" s="1"/>
  <c r="C124" i="8"/>
  <c r="A124" i="8" s="1"/>
  <c r="C117" i="8"/>
  <c r="A117" i="8" s="1"/>
  <c r="C114" i="8"/>
  <c r="A114" i="8" s="1"/>
  <c r="C121" i="8"/>
  <c r="A121" i="8" s="1"/>
  <c r="C122" i="8"/>
  <c r="A122" i="8" s="1"/>
  <c r="C125" i="8"/>
  <c r="A125" i="8" s="1"/>
  <c r="C119" i="8"/>
  <c r="A119" i="8" s="1"/>
  <c r="C120" i="8"/>
  <c r="A120" i="8" s="1"/>
  <c r="C115" i="8"/>
  <c r="A115" i="8" s="1"/>
  <c r="B167" i="8" l="1"/>
  <c r="E167" i="8" s="1"/>
  <c r="B177" i="8"/>
  <c r="D177" i="8" s="1"/>
  <c r="B169" i="8"/>
  <c r="E169" i="8" s="1"/>
  <c r="B170" i="8"/>
  <c r="D170" i="8" s="1"/>
  <c r="B174" i="8"/>
  <c r="E174" i="8" s="1"/>
  <c r="B178" i="8"/>
  <c r="D178" i="8" s="1"/>
  <c r="B175" i="8"/>
  <c r="D175" i="8" s="1"/>
  <c r="B179" i="8"/>
  <c r="E179" i="8" s="1"/>
  <c r="B165" i="8"/>
  <c r="D165" i="8" s="1"/>
  <c r="B166" i="8"/>
  <c r="D166" i="8" s="1"/>
  <c r="B168" i="8"/>
  <c r="E168" i="8" s="1"/>
  <c r="B176" i="8"/>
  <c r="D176" i="8" s="1"/>
  <c r="E178" i="8" l="1"/>
  <c r="E175" i="8"/>
  <c r="E170" i="8"/>
  <c r="D167" i="8"/>
  <c r="D179" i="8"/>
  <c r="E177" i="8"/>
  <c r="D168" i="8"/>
  <c r="E165" i="8"/>
  <c r="E166" i="8"/>
  <c r="D174" i="8"/>
  <c r="D169" i="8"/>
  <c r="E176" i="8"/>
  <c r="C178" i="8" l="1"/>
  <c r="C175" i="8"/>
  <c r="C177" i="8"/>
  <c r="C176" i="8"/>
  <c r="C179" i="8"/>
  <c r="C203" i="8"/>
  <c r="C198" i="8"/>
  <c r="C193" i="8"/>
  <c r="C206" i="8"/>
  <c r="C202" i="8"/>
  <c r="C209" i="8"/>
  <c r="C183" i="8"/>
  <c r="C186" i="8"/>
  <c r="C182" i="8"/>
  <c r="C191" i="8"/>
  <c r="C201" i="8"/>
  <c r="C205" i="8"/>
  <c r="C196" i="8"/>
  <c r="C181" i="8"/>
  <c r="C197" i="8"/>
  <c r="C200" i="8"/>
  <c r="C174" i="8"/>
  <c r="C189" i="8"/>
  <c r="C192" i="8"/>
  <c r="C207" i="8"/>
  <c r="C215" i="8"/>
  <c r="C187" i="8"/>
  <c r="C199" i="8"/>
  <c r="C185" i="8"/>
  <c r="C190" i="8"/>
  <c r="C195" i="8"/>
  <c r="C194" i="8"/>
  <c r="C214" i="8"/>
  <c r="C184" i="8"/>
  <c r="C212" i="8"/>
  <c r="C210" i="8"/>
  <c r="C208" i="8"/>
  <c r="C180" i="8"/>
  <c r="C188" i="8"/>
  <c r="C204" i="8"/>
  <c r="C213" i="8"/>
  <c r="C211" i="8"/>
  <c r="C170" i="8"/>
  <c r="C140" i="8"/>
  <c r="C167" i="8"/>
  <c r="C134" i="8"/>
  <c r="C139" i="8"/>
  <c r="C137" i="8"/>
  <c r="C166" i="8"/>
  <c r="C164" i="8"/>
  <c r="C169" i="8"/>
  <c r="C144" i="8"/>
  <c r="C168" i="8"/>
  <c r="C142" i="8"/>
  <c r="C141" i="8"/>
  <c r="C155" i="8"/>
  <c r="C151" i="8"/>
  <c r="C161" i="8"/>
  <c r="C154" i="8"/>
  <c r="C150" i="8"/>
  <c r="C133" i="8"/>
  <c r="C152" i="8"/>
  <c r="C160" i="8"/>
  <c r="C138" i="8"/>
  <c r="C163" i="8"/>
  <c r="C132" i="8"/>
  <c r="C145" i="8"/>
  <c r="C148" i="8"/>
  <c r="C159" i="8"/>
  <c r="C156" i="8"/>
  <c r="C146" i="8"/>
  <c r="C147" i="8"/>
  <c r="C130" i="8"/>
  <c r="C136" i="8"/>
  <c r="C149" i="8"/>
  <c r="C153" i="8"/>
  <c r="C157" i="8"/>
  <c r="C162" i="8"/>
  <c r="C135" i="8"/>
  <c r="C143" i="8"/>
  <c r="C131" i="8"/>
  <c r="C129" i="8"/>
  <c r="C158" i="8"/>
  <c r="C165" i="8"/>
  <c r="F37" i="7" l="1"/>
  <c r="F28" i="7"/>
  <c r="F13" i="7"/>
  <c r="F32" i="7"/>
  <c r="F44" i="7"/>
  <c r="C31" i="7"/>
  <c r="C23" i="7"/>
  <c r="F24" i="7"/>
  <c r="F12" i="7"/>
  <c r="C33" i="7"/>
  <c r="C39" i="7"/>
  <c r="F6" i="7"/>
  <c r="F36" i="7"/>
  <c r="F21" i="7"/>
  <c r="F43" i="7"/>
  <c r="F17" i="7"/>
  <c r="C18" i="7"/>
  <c r="F31" i="7"/>
  <c r="F18" i="7"/>
  <c r="C37" i="7"/>
  <c r="C45" i="7"/>
  <c r="C13" i="7"/>
  <c r="C10" i="7"/>
  <c r="F30" i="7"/>
  <c r="F22" i="7"/>
  <c r="C26" i="7"/>
  <c r="C43" i="7"/>
  <c r="C28" i="7"/>
  <c r="F16" i="7"/>
  <c r="C42" i="7"/>
  <c r="F41" i="7"/>
  <c r="C25" i="7"/>
  <c r="C34" i="7"/>
  <c r="C35" i="7"/>
  <c r="C38" i="7"/>
  <c r="C41" i="7"/>
  <c r="F45" i="7"/>
  <c r="F39" i="7"/>
  <c r="C32" i="7"/>
  <c r="F27" i="7"/>
  <c r="C12" i="7"/>
  <c r="C29" i="7"/>
  <c r="F14" i="7"/>
  <c r="F42" i="7"/>
  <c r="F8" i="7"/>
  <c r="C40" i="7"/>
  <c r="F26" i="7"/>
  <c r="C4" i="7"/>
  <c r="C19" i="7"/>
  <c r="F40" i="7"/>
  <c r="C22" i="7"/>
  <c r="F10" i="7"/>
  <c r="F15" i="7"/>
  <c r="C20" i="7"/>
  <c r="F5" i="7"/>
  <c r="C7" i="7"/>
  <c r="C15" i="7"/>
  <c r="C36" i="7"/>
  <c r="F38" i="7"/>
  <c r="C27" i="7"/>
  <c r="F35" i="7"/>
  <c r="F9" i="7"/>
  <c r="C17" i="7"/>
  <c r="C44" i="7"/>
  <c r="C16" i="7"/>
  <c r="C30" i="7"/>
  <c r="F25" i="7"/>
  <c r="F4" i="7"/>
  <c r="F20" i="7"/>
  <c r="F34" i="7"/>
  <c r="C9" i="7"/>
  <c r="C21" i="7"/>
  <c r="C11" i="7"/>
  <c r="F23" i="7"/>
  <c r="C8" i="7"/>
  <c r="F19" i="7"/>
  <c r="C6" i="7"/>
  <c r="F33" i="7"/>
  <c r="F7" i="7"/>
  <c r="F11" i="7"/>
  <c r="F29" i="7"/>
  <c r="C14" i="7"/>
  <c r="C24" i="7"/>
  <c r="C5" i="7"/>
</calcChain>
</file>

<file path=xl/sharedStrings.xml><?xml version="1.0" encoding="utf-8"?>
<sst xmlns="http://schemas.openxmlformats.org/spreadsheetml/2006/main" count="1211" uniqueCount="231">
  <si>
    <t>JJFUTMESA - jjoliveirajr@jjfutmesa.com.br</t>
  </si>
  <si>
    <t>Grupo A</t>
  </si>
  <si>
    <t>Grupo B</t>
  </si>
  <si>
    <t>Grupo C</t>
  </si>
  <si>
    <t>Grupo D</t>
  </si>
  <si>
    <t>Grupo E</t>
  </si>
  <si>
    <t>Grupo F</t>
  </si>
  <si>
    <t>Grupo G</t>
  </si>
  <si>
    <t>Grupo H</t>
  </si>
  <si>
    <t>Grupo I</t>
  </si>
  <si>
    <t>Grupo J</t>
  </si>
  <si>
    <t>Grupo K</t>
  </si>
  <si>
    <t>Grupo L</t>
  </si>
  <si>
    <t>TJ</t>
  </si>
  <si>
    <t>1ª rodada</t>
  </si>
  <si>
    <t>Mesa</t>
  </si>
  <si>
    <t>Grupo</t>
  </si>
  <si>
    <t>Rodada</t>
  </si>
  <si>
    <t>J</t>
  </si>
  <si>
    <t>V</t>
  </si>
  <si>
    <t>E</t>
  </si>
  <si>
    <t>D</t>
  </si>
  <si>
    <t>M</t>
  </si>
  <si>
    <t>GPm</t>
  </si>
  <si>
    <t>GPv</t>
  </si>
  <si>
    <t>GCv</t>
  </si>
  <si>
    <t>x</t>
  </si>
  <si>
    <t>A</t>
  </si>
  <si>
    <t>B</t>
  </si>
  <si>
    <t>C</t>
  </si>
  <si>
    <t>F</t>
  </si>
  <si>
    <t>G</t>
  </si>
  <si>
    <t>H</t>
  </si>
  <si>
    <t>I</t>
  </si>
  <si>
    <t>K</t>
  </si>
  <si>
    <t>2ª rodada</t>
  </si>
  <si>
    <t>L</t>
  </si>
  <si>
    <t>3ª rodada</t>
  </si>
  <si>
    <t>4ª rodada</t>
  </si>
  <si>
    <t>5ª rodada</t>
  </si>
  <si>
    <t>6ª rodada</t>
  </si>
  <si>
    <t>7ª rodada</t>
  </si>
  <si>
    <t>8ª rodada</t>
  </si>
  <si>
    <t>Key</t>
  </si>
  <si>
    <t>Atletas</t>
  </si>
  <si>
    <t>%AP</t>
  </si>
  <si>
    <t>PTS</t>
  </si>
  <si>
    <t>GP</t>
  </si>
  <si>
    <t>GC</t>
  </si>
  <si>
    <t>SG</t>
  </si>
  <si>
    <t>ID</t>
  </si>
  <si>
    <t>TR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</si>
  <si>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</si>
  <si>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</si>
  <si>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</si>
  <si>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</si>
  <si>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</si>
  <si>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</si>
  <si>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</si>
  <si>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</si>
  <si>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</si>
  <si>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2J</t>
  </si>
  <si>
    <t>2K</t>
  </si>
  <si>
    <t>2L</t>
  </si>
  <si>
    <t>IN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</si>
  <si>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</si>
  <si>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</si>
  <si>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</si>
  <si>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</si>
  <si>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</si>
  <si>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</si>
  <si>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</si>
  <si>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</si>
  <si>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</si>
  <si>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1J</t>
  </si>
  <si>
    <t>1K</t>
  </si>
  <si>
    <t>1L</t>
  </si>
  <si>
    <t>OUT</t>
  </si>
  <si>
    <t>3A</t>
  </si>
  <si>
    <t>4A</t>
  </si>
  <si>
    <t>5A</t>
  </si>
  <si>
    <t>6A</t>
  </si>
  <si>
    <t>7A</t>
  </si>
  <si>
    <t>3B</t>
  </si>
  <si>
    <t>4B</t>
  </si>
  <si>
    <t>5B</t>
  </si>
  <si>
    <t>6B</t>
  </si>
  <si>
    <t>7B</t>
  </si>
  <si>
    <t>3C</t>
  </si>
  <si>
    <t>4C</t>
  </si>
  <si>
    <t>5C</t>
  </si>
  <si>
    <t>6C</t>
  </si>
  <si>
    <t>7C</t>
  </si>
  <si>
    <t>3D</t>
  </si>
  <si>
    <t>4D</t>
  </si>
  <si>
    <t>5D</t>
  </si>
  <si>
    <t>6D</t>
  </si>
  <si>
    <t>7D</t>
  </si>
  <si>
    <t>3E</t>
  </si>
  <si>
    <t>4E</t>
  </si>
  <si>
    <t>5E</t>
  </si>
  <si>
    <t>6E</t>
  </si>
  <si>
    <t>7E</t>
  </si>
  <si>
    <t>3F</t>
  </si>
  <si>
    <t>4F</t>
  </si>
  <si>
    <t>5F</t>
  </si>
  <si>
    <t>6F</t>
  </si>
  <si>
    <t>7F</t>
  </si>
  <si>
    <t>3G</t>
  </si>
  <si>
    <t>4G</t>
  </si>
  <si>
    <t>5G</t>
  </si>
  <si>
    <t>6G</t>
  </si>
  <si>
    <t>7G</t>
  </si>
  <si>
    <t>3H</t>
  </si>
  <si>
    <t>4H</t>
  </si>
  <si>
    <t>5H</t>
  </si>
  <si>
    <t>6H</t>
  </si>
  <si>
    <t>7H</t>
  </si>
  <si>
    <t>3I</t>
  </si>
  <si>
    <t>4I</t>
  </si>
  <si>
    <t>5I</t>
  </si>
  <si>
    <t>6I</t>
  </si>
  <si>
    <t>7I</t>
  </si>
  <si>
    <t>3J</t>
  </si>
  <si>
    <t>4J</t>
  </si>
  <si>
    <t>5J</t>
  </si>
  <si>
    <t>6J</t>
  </si>
  <si>
    <t>7J</t>
  </si>
  <si>
    <t>3K</t>
  </si>
  <si>
    <t>4K</t>
  </si>
  <si>
    <t>5K</t>
  </si>
  <si>
    <t>6K</t>
  </si>
  <si>
    <t>7K</t>
  </si>
  <si>
    <t>3L</t>
  </si>
  <si>
    <t>4L</t>
  </si>
  <si>
    <t>5L</t>
  </si>
  <si>
    <t>6L</t>
  </si>
  <si>
    <t>7L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</si>
  <si>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</si>
  <si>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</si>
  <si>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</si>
  <si>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</si>
  <si>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</si>
  <si>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</si>
  <si>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</si>
  <si>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</si>
  <si>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</si>
  <si>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</si>
  <si>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</si>
  <si>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</si>
  <si>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</si>
  <si>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</si>
  <si>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</si>
  <si>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</si>
  <si>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</si>
  <si>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</si>
  <si>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</si>
  <si>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20º</t>
  </si>
  <si>
    <t>21º</t>
  </si>
  <si>
    <t>22º</t>
  </si>
  <si>
    <t>23º</t>
  </si>
  <si>
    <t>24º</t>
  </si>
  <si>
    <t>25º</t>
  </si>
  <si>
    <t>26º</t>
  </si>
  <si>
    <t>27º</t>
  </si>
  <si>
    <t>28º</t>
  </si>
  <si>
    <t>29º</t>
  </si>
  <si>
    <t>30º</t>
  </si>
  <si>
    <t>31º</t>
  </si>
  <si>
    <t>32º</t>
  </si>
  <si>
    <t>33º</t>
  </si>
  <si>
    <t>34º</t>
  </si>
  <si>
    <t>35º</t>
  </si>
  <si>
    <t>36º</t>
  </si>
  <si>
    <t>37º</t>
  </si>
  <si>
    <t>38º</t>
  </si>
  <si>
    <t>39º</t>
  </si>
  <si>
    <t>40º</t>
  </si>
  <si>
    <t>41º</t>
  </si>
  <si>
    <t>42º</t>
  </si>
  <si>
    <t>43º</t>
  </si>
  <si>
    <t>44º</t>
  </si>
  <si>
    <t>45º</t>
  </si>
  <si>
    <t>46º</t>
  </si>
  <si>
    <t>47º</t>
  </si>
  <si>
    <t>48º</t>
  </si>
  <si>
    <t>49º</t>
  </si>
  <si>
    <t>50º</t>
  </si>
  <si>
    <t>51º</t>
  </si>
  <si>
    <t>52º</t>
  </si>
  <si>
    <t>53º</t>
  </si>
  <si>
    <t>54º</t>
  </si>
  <si>
    <t>55º</t>
  </si>
  <si>
    <t>56º</t>
  </si>
  <si>
    <t>57º</t>
  </si>
  <si>
    <t>58º</t>
  </si>
  <si>
    <t>59º</t>
  </si>
  <si>
    <t>60º</t>
  </si>
  <si>
    <t>61º</t>
  </si>
  <si>
    <t>62º</t>
  </si>
  <si>
    <t>63º</t>
  </si>
  <si>
    <t>64º</t>
  </si>
  <si>
    <t>65º</t>
  </si>
  <si>
    <t>66º</t>
  </si>
  <si>
    <t>67º</t>
  </si>
  <si>
    <t>68º</t>
  </si>
  <si>
    <t>69º</t>
  </si>
  <si>
    <t>70º</t>
  </si>
  <si>
    <t>71º</t>
  </si>
  <si>
    <t>72º</t>
  </si>
  <si>
    <t>73º</t>
  </si>
  <si>
    <t>74º</t>
  </si>
  <si>
    <t>75º</t>
  </si>
  <si>
    <t>76º</t>
  </si>
  <si>
    <t>77º</t>
  </si>
  <si>
    <t>78º</t>
  </si>
  <si>
    <t>79º</t>
  </si>
  <si>
    <t>80º</t>
  </si>
  <si>
    <t>81º</t>
  </si>
  <si>
    <t>82º</t>
  </si>
  <si>
    <t>83º</t>
  </si>
  <si>
    <t>84º</t>
  </si>
  <si>
    <t>#</t>
  </si>
  <si>
    <t>BRASILEIRO INDIViDUAL - 2ª FASE - C/D - 15/10/2022 - Equipes</t>
  </si>
  <si>
    <t>Classificados Serie C</t>
  </si>
  <si>
    <t>Classificados Serie D</t>
  </si>
  <si>
    <t>BRASILEIRO INDIViDUAL - 2ª FASE - C/D - 15/10/2022 - Premiação</t>
  </si>
  <si>
    <t>BRASILEIRO INDIViDUAL - 2ª FASE - C/D - 15/10/2022 - Classificação</t>
  </si>
  <si>
    <t>BRASILEIRO INDIViDUAL - 2ª FASE - C/D - 15/10/2022 - ClassGrupFases</t>
  </si>
  <si>
    <t>BRASILEIRO INDIViDUAL - 2ª FASE - C/D - 15/10/2022 - Jogos</t>
  </si>
  <si>
    <t>BRASILEIRO INDIViDUAL - 2ª FASE - C/D - 15/10/2022 - Grupos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</si>
</sst>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h:mm\h"/>
    <numFmt numFmtId="165" formatCode="0.0%"/>
    <numFmt numFmtId="166" formatCode="#\º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indexed="8"/>
      <name val="Copperplate Gothic Bold"/>
      <family val="2"/>
    </font>
    <font>
      <sz val="10"/>
      <color indexed="12"/>
      <name val="Arial"/>
      <family val="2"/>
    </font>
    <font>
      <sz val="12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color theme="1"/>
      <name val="Segoe UI Light"/>
      <family val="2"/>
    </font>
    <font>
      <sz val="8"/>
      <color indexed="10"/>
      <name val="Segoe UI Light"/>
      <family val="2"/>
    </font>
    <font>
      <b/>
      <sz val="16"/>
      <color indexed="9"/>
      <name val="Segoe UI Light"/>
      <family val="2"/>
    </font>
    <font>
      <b/>
      <sz val="8"/>
      <color theme="1"/>
      <name val="Segoe UI Light"/>
      <family val="2"/>
    </font>
    <font>
      <sz val="12"/>
      <color theme="1"/>
      <name val="Segoe UI Light"/>
      <family val="2"/>
    </font>
    <font>
      <sz val="8"/>
      <color indexed="9"/>
      <name val="Segoe UI Light"/>
      <family val="2"/>
    </font>
    <font>
      <sz val="12"/>
      <color indexed="9"/>
      <name val="Segoe UI Light"/>
      <family val="2"/>
    </font>
    <font>
      <b/>
      <sz val="12"/>
      <color indexed="9"/>
      <name val="Segoe UI Light"/>
      <family val="2"/>
    </font>
    <font>
      <b/>
      <sz val="12"/>
      <color theme="1"/>
      <name val="Segoe UI Light"/>
      <family val="2"/>
    </font>
    <font>
      <b/>
      <sz val="14"/>
      <color theme="1"/>
      <name val="Segoe UI Light"/>
      <family val="2"/>
    </font>
    <font>
      <b/>
      <sz val="8"/>
      <color indexed="9"/>
      <name val="Segoe UI Light"/>
      <family val="2"/>
    </font>
    <font>
      <b/>
      <sz val="16"/>
      <color indexed="8"/>
      <name val="Copperplate Gothic Bold"/>
      <family val="2"/>
    </font>
    <font>
      <b/>
      <sz val="10"/>
      <color indexed="12"/>
      <name val="Arial"/>
      <family val="2"/>
    </font>
    <font>
      <sz val="10"/>
      <color indexed="23"/>
      <name val="Segoe UI Light"/>
      <family val="2"/>
    </font>
    <font>
      <b/>
      <sz val="14"/>
      <color theme="0"/>
      <name val="Segoe UI Light"/>
      <family val="2"/>
    </font>
    <font>
      <sz val="8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theme="6" tint="0.39997558519241921"/>
      </left>
      <right/>
      <top/>
      <bottom style="thin">
        <color theme="6" tint="0.39997558519241921"/>
      </bottom>
      <diagonal/>
    </border>
    <border>
      <left/>
      <right style="thin">
        <color theme="6" tint="0.39997558519241921"/>
      </right>
      <top/>
      <bottom style="thin">
        <color theme="6" tint="0.3999755851924192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7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1" fillId="2" borderId="0" xfId="0" applyFont="1" applyFill="1" applyAlignment="1" applyProtection="1">
      <alignment horizontal="center"/>
      <protection locked="0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4" borderId="0" xfId="0" applyFont="1" applyFill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5" borderId="0" xfId="0" applyFont="1" applyFill="1" applyAlignment="1">
      <alignment horizontal="center"/>
    </xf>
    <xf numFmtId="0" fontId="11" fillId="6" borderId="0" xfId="0" applyFont="1" applyFill="1" applyAlignment="1">
      <alignment horizontal="left"/>
    </xf>
    <xf numFmtId="0" fontId="8" fillId="6" borderId="0" xfId="0" applyFont="1" applyFill="1" applyAlignment="1">
      <alignment horizontal="center"/>
    </xf>
    <xf numFmtId="0" fontId="11" fillId="6" borderId="0" xfId="0" applyFont="1" applyFill="1" applyAlignment="1">
      <alignment horizontal="center"/>
    </xf>
    <xf numFmtId="165" fontId="8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right"/>
      <protection hidden="1"/>
    </xf>
    <xf numFmtId="0" fontId="14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5" fillId="5" borderId="2" xfId="0" applyFont="1" applyFill="1" applyBorder="1" applyAlignment="1" applyProtection="1">
      <alignment horizontal="center"/>
      <protection hidden="1"/>
    </xf>
    <xf numFmtId="0" fontId="16" fillId="6" borderId="2" xfId="0" applyFont="1" applyFill="1" applyBorder="1" applyAlignment="1" applyProtection="1">
      <alignment horizontal="left"/>
      <protection hidden="1"/>
    </xf>
    <xf numFmtId="0" fontId="16" fillId="6" borderId="2" xfId="0" applyFont="1" applyFill="1" applyBorder="1" applyAlignment="1" applyProtection="1">
      <alignment horizontal="right"/>
      <protection hidden="1"/>
    </xf>
    <xf numFmtId="166" fontId="12" fillId="0" borderId="2" xfId="0" applyNumberFormat="1" applyFont="1" applyBorder="1" applyAlignment="1" applyProtection="1">
      <alignment horizontal="center"/>
      <protection hidden="1"/>
    </xf>
    <xf numFmtId="0" fontId="12" fillId="0" borderId="2" xfId="0" applyFont="1" applyBorder="1" applyAlignment="1" applyProtection="1">
      <alignment horizontal="left"/>
      <protection hidden="1"/>
    </xf>
    <xf numFmtId="165" fontId="12" fillId="0" borderId="2" xfId="0" applyNumberFormat="1" applyFont="1" applyBorder="1" applyAlignment="1" applyProtection="1">
      <alignment horizontal="right"/>
      <protection hidden="1"/>
    </xf>
    <xf numFmtId="0" fontId="12" fillId="0" borderId="2" xfId="0" applyFont="1" applyBorder="1" applyAlignment="1" applyProtection="1">
      <alignment horizontal="right"/>
      <protection hidden="1"/>
    </xf>
    <xf numFmtId="166" fontId="12" fillId="0" borderId="1" xfId="0" applyNumberFormat="1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left"/>
      <protection hidden="1"/>
    </xf>
    <xf numFmtId="165" fontId="12" fillId="0" borderId="1" xfId="0" applyNumberFormat="1" applyFont="1" applyBorder="1" applyAlignment="1" applyProtection="1">
      <alignment horizontal="right"/>
      <protection hidden="1"/>
    </xf>
    <xf numFmtId="0" fontId="12" fillId="0" borderId="1" xfId="0" applyFont="1" applyBorder="1" applyAlignment="1" applyProtection="1">
      <alignment horizontal="right"/>
      <protection hidden="1"/>
    </xf>
    <xf numFmtId="0" fontId="12" fillId="0" borderId="0" xfId="0" applyFont="1" applyAlignment="1" applyProtection="1">
      <alignment horizontal="center"/>
      <protection hidden="1"/>
    </xf>
    <xf numFmtId="0" fontId="10" fillId="7" borderId="0" xfId="0" applyFont="1" applyFill="1" applyAlignment="1">
      <alignment horizontal="center"/>
    </xf>
    <xf numFmtId="0" fontId="10" fillId="8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 applyProtection="1">
      <protection hidden="1"/>
    </xf>
    <xf numFmtId="0" fontId="19" fillId="0" borderId="0" xfId="0" applyFont="1" applyAlignment="1" applyProtection="1">
      <alignment horizontal="left"/>
      <protection hidden="1"/>
    </xf>
    <xf numFmtId="0" fontId="17" fillId="0" borderId="0" xfId="0" applyFont="1" applyAlignment="1" applyProtection="1">
      <alignment horizontal="left"/>
      <protection hidden="1"/>
    </xf>
    <xf numFmtId="0" fontId="20" fillId="0" borderId="0" xfId="0" applyFont="1" applyAlignment="1" applyProtection="1">
      <alignment horizontal="left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left"/>
      <protection hidden="1"/>
    </xf>
    <xf numFmtId="0" fontId="17" fillId="0" borderId="0" xfId="0" applyFont="1" applyAlignment="1" applyProtection="1">
      <alignment horizontal="center"/>
      <protection hidden="1"/>
    </xf>
    <xf numFmtId="0" fontId="1" fillId="10" borderId="0" xfId="0" applyFont="1" applyFill="1" applyProtection="1">
      <protection hidden="1"/>
    </xf>
    <xf numFmtId="0" fontId="10" fillId="9" borderId="3" xfId="0" applyFont="1" applyFill="1" applyBorder="1" applyAlignment="1">
      <alignment horizontal="centerContinuous"/>
    </xf>
    <xf numFmtId="0" fontId="10" fillId="9" borderId="4" xfId="0" applyFont="1" applyFill="1" applyBorder="1" applyAlignment="1">
      <alignment horizontal="centerContinuous"/>
    </xf>
    <xf numFmtId="0" fontId="10" fillId="11" borderId="5" xfId="0" applyFont="1" applyFill="1" applyBorder="1" applyAlignment="1">
      <alignment horizontal="centerContinuous"/>
    </xf>
    <xf numFmtId="0" fontId="10" fillId="11" borderId="6" xfId="0" applyFont="1" applyFill="1" applyBorder="1" applyAlignment="1">
      <alignment horizontal="centerContinuous"/>
    </xf>
    <xf numFmtId="0" fontId="22" fillId="0" borderId="0" xfId="0" applyFont="1" applyProtection="1">
      <protection hidden="1"/>
    </xf>
    <xf numFmtId="0" fontId="23" fillId="0" borderId="0" xfId="0" applyFont="1"/>
    <xf numFmtId="0" fontId="24" fillId="0" borderId="0" xfId="0" applyFont="1"/>
    <xf numFmtId="0" fontId="25" fillId="0" borderId="0" xfId="0" applyFont="1"/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left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center" vertical="bottom" textRotation="0" wrapText="0" indent="0" justifyLastLine="0" shrinkToFit="0" readingOrder="0"/>
      <protection locked="1" hidden="1"/>
    </dxf>
    <dxf>
      <border outline="0">
        <top style="thin">
          <color theme="6" tint="0.39997558519241921"/>
        </top>
      </border>
    </dxf>
    <dxf>
      <border outline="0">
        <bottom style="thin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indexed="9"/>
        <name val="Segoe UI Light"/>
        <family val="2"/>
        <scheme val="none"/>
      </font>
      <fill>
        <patternFill patternType="solid">
          <fgColor indexed="64"/>
          <bgColor theme="3" tint="0.39997558519241921"/>
        </patternFill>
      </fill>
      <alignment horizontal="centerContinuous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left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center" vertical="bottom" textRotation="0" wrapText="0" indent="0" justifyLastLine="0" shrinkToFit="0" readingOrder="0"/>
      <protection locked="1" hidden="1"/>
    </dxf>
    <dxf>
      <border outline="0">
        <top style="thin">
          <color theme="8" tint="0.39997558519241921"/>
        </top>
      </border>
    </dxf>
    <dxf>
      <border outline="0"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indexed="9"/>
        <name val="Segoe UI Light"/>
        <family val="2"/>
        <scheme val="none"/>
      </font>
      <fill>
        <patternFill patternType="solid">
          <fgColor indexed="64"/>
          <bgColor indexed="12"/>
        </patternFill>
      </fill>
      <alignment horizontal="centerContinuous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CFFC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1ª Fase"/>
    </sheetNames>
    <sheetDataSet>
      <sheetData sheetId="0"/>
      <sheetData sheetId="1"/>
      <sheetData sheetId="2"/>
      <sheetData sheetId="3">
        <row r="6">
          <cell r="D6" t="str">
            <v>Rafael Marques RJ</v>
          </cell>
        </row>
      </sheetData>
      <sheetData sheetId="4"/>
      <sheetData sheetId="5">
        <row r="4">
          <cell r="D4">
            <v>85</v>
          </cell>
          <cell r="E4" t="str">
            <v>85º</v>
          </cell>
          <cell r="F4" t="str">
            <v>Rodrigo Costa RJ</v>
          </cell>
        </row>
        <row r="5">
          <cell r="D5">
            <v>86</v>
          </cell>
          <cell r="E5" t="str">
            <v>86º</v>
          </cell>
          <cell r="F5" t="str">
            <v>Kojala MG</v>
          </cell>
        </row>
        <row r="6">
          <cell r="D6">
            <v>87</v>
          </cell>
          <cell r="E6" t="str">
            <v>87º</v>
          </cell>
          <cell r="F6" t="str">
            <v>Marcinho RJ</v>
          </cell>
        </row>
        <row r="7">
          <cell r="D7">
            <v>88</v>
          </cell>
          <cell r="E7" t="str">
            <v>88º</v>
          </cell>
          <cell r="F7" t="str">
            <v>Almir RJ</v>
          </cell>
        </row>
        <row r="8">
          <cell r="D8">
            <v>89</v>
          </cell>
          <cell r="E8" t="str">
            <v>89º</v>
          </cell>
          <cell r="F8" t="str">
            <v>Jhonata AM</v>
          </cell>
        </row>
        <row r="9">
          <cell r="D9">
            <v>90</v>
          </cell>
          <cell r="E9" t="str">
            <v>90º</v>
          </cell>
          <cell r="F9" t="str">
            <v>Ricardo Guedes SC</v>
          </cell>
        </row>
        <row r="10">
          <cell r="D10">
            <v>91</v>
          </cell>
          <cell r="E10" t="str">
            <v>91º</v>
          </cell>
          <cell r="F10" t="str">
            <v>Marcelo Rodrigues PR</v>
          </cell>
        </row>
        <row r="11">
          <cell r="D11">
            <v>92</v>
          </cell>
          <cell r="E11" t="str">
            <v>92º</v>
          </cell>
          <cell r="F11" t="str">
            <v>Edmilson Chagas RJ</v>
          </cell>
        </row>
        <row r="12">
          <cell r="D12">
            <v>93</v>
          </cell>
          <cell r="E12" t="str">
            <v>93º</v>
          </cell>
          <cell r="F12" t="str">
            <v>Bruno Calinçane MG</v>
          </cell>
        </row>
        <row r="13">
          <cell r="D13">
            <v>94</v>
          </cell>
          <cell r="E13" t="str">
            <v>94º</v>
          </cell>
          <cell r="F13" t="str">
            <v>André Santos RJ</v>
          </cell>
        </row>
        <row r="14">
          <cell r="D14">
            <v>95</v>
          </cell>
          <cell r="E14" t="str">
            <v>95º</v>
          </cell>
          <cell r="F14" t="str">
            <v>Rafael Marques RJ</v>
          </cell>
        </row>
        <row r="15">
          <cell r="D15">
            <v>96</v>
          </cell>
          <cell r="E15" t="str">
            <v>96º</v>
          </cell>
          <cell r="F15" t="str">
            <v>Flávio Oliveira DF</v>
          </cell>
        </row>
        <row r="16">
          <cell r="D16">
            <v>97</v>
          </cell>
          <cell r="E16" t="str">
            <v>97º</v>
          </cell>
          <cell r="F16" t="str">
            <v>Luis Eduardo AM</v>
          </cell>
        </row>
        <row r="17">
          <cell r="D17">
            <v>98</v>
          </cell>
          <cell r="E17" t="str">
            <v>98º</v>
          </cell>
          <cell r="F17" t="str">
            <v>Galdeano SP</v>
          </cell>
        </row>
        <row r="18">
          <cell r="D18">
            <v>99</v>
          </cell>
          <cell r="E18" t="str">
            <v>99º</v>
          </cell>
          <cell r="F18" t="str">
            <v>Proença RJ</v>
          </cell>
        </row>
        <row r="19">
          <cell r="D19">
            <v>100</v>
          </cell>
          <cell r="E19" t="str">
            <v>100º</v>
          </cell>
          <cell r="F19" t="str">
            <v>Leo Machado MG</v>
          </cell>
        </row>
        <row r="20">
          <cell r="D20">
            <v>101</v>
          </cell>
          <cell r="E20" t="str">
            <v>101º</v>
          </cell>
          <cell r="F20" t="str">
            <v>Harley RJ</v>
          </cell>
        </row>
        <row r="21">
          <cell r="D21">
            <v>102</v>
          </cell>
          <cell r="E21" t="str">
            <v>102º</v>
          </cell>
          <cell r="F21" t="str">
            <v>Zé Spy RJ</v>
          </cell>
        </row>
        <row r="22">
          <cell r="D22">
            <v>103</v>
          </cell>
          <cell r="E22" t="str">
            <v>103º</v>
          </cell>
          <cell r="F22" t="str">
            <v>Leo Anache MS</v>
          </cell>
        </row>
        <row r="23">
          <cell r="D23">
            <v>104</v>
          </cell>
          <cell r="E23" t="str">
            <v>104º</v>
          </cell>
          <cell r="F23" t="str">
            <v>Sarti Neto RJ</v>
          </cell>
        </row>
        <row r="24">
          <cell r="D24">
            <v>105</v>
          </cell>
          <cell r="E24" t="str">
            <v>105º</v>
          </cell>
          <cell r="F24" t="str">
            <v>Jorge Ferraz RJ</v>
          </cell>
        </row>
        <row r="25">
          <cell r="D25">
            <v>106</v>
          </cell>
          <cell r="E25" t="str">
            <v>106º</v>
          </cell>
          <cell r="F25" t="str">
            <v>Davi Trigueiros PR</v>
          </cell>
        </row>
        <row r="26">
          <cell r="D26">
            <v>107</v>
          </cell>
          <cell r="E26" t="str">
            <v>107º</v>
          </cell>
          <cell r="F26" t="str">
            <v>Ademir RJ</v>
          </cell>
        </row>
        <row r="27">
          <cell r="D27">
            <v>108</v>
          </cell>
          <cell r="E27" t="str">
            <v>108º</v>
          </cell>
          <cell r="F27" t="str">
            <v>Paulinho DF</v>
          </cell>
        </row>
        <row r="28">
          <cell r="D28">
            <v>109</v>
          </cell>
          <cell r="E28" t="str">
            <v>109º</v>
          </cell>
          <cell r="F28" t="str">
            <v>Júlio Ramos SC</v>
          </cell>
        </row>
        <row r="29">
          <cell r="D29">
            <v>110</v>
          </cell>
          <cell r="E29" t="str">
            <v>110º</v>
          </cell>
          <cell r="F29" t="str">
            <v>Ricardo Teles MS</v>
          </cell>
        </row>
        <row r="30">
          <cell r="D30">
            <v>111</v>
          </cell>
          <cell r="E30" t="str">
            <v>111º</v>
          </cell>
          <cell r="F30" t="str">
            <v>Jorge Calberg PR</v>
          </cell>
        </row>
        <row r="31">
          <cell r="D31">
            <v>112</v>
          </cell>
          <cell r="E31" t="str">
            <v>112º</v>
          </cell>
          <cell r="F31" t="str">
            <v>Marcus Ohya PR</v>
          </cell>
        </row>
        <row r="32">
          <cell r="D32">
            <v>113</v>
          </cell>
          <cell r="E32" t="str">
            <v>113º</v>
          </cell>
          <cell r="F32" t="str">
            <v>Sérgio Barreira SP</v>
          </cell>
        </row>
        <row r="33">
          <cell r="D33">
            <v>114</v>
          </cell>
          <cell r="E33" t="str">
            <v>114º</v>
          </cell>
          <cell r="F33" t="str">
            <v>Ivan Falcão AM</v>
          </cell>
        </row>
        <row r="34">
          <cell r="D34">
            <v>115</v>
          </cell>
          <cell r="E34" t="str">
            <v>115º</v>
          </cell>
          <cell r="F34" t="str">
            <v>Giuseppe AM</v>
          </cell>
        </row>
        <row r="35">
          <cell r="D35">
            <v>116</v>
          </cell>
          <cell r="E35" t="str">
            <v>116º</v>
          </cell>
          <cell r="F35" t="str">
            <v>Rodrigo Moro SP</v>
          </cell>
        </row>
        <row r="36">
          <cell r="D36">
            <v>117</v>
          </cell>
          <cell r="E36" t="str">
            <v>117º</v>
          </cell>
          <cell r="F36" t="str">
            <v>Valcy Jaques RJ</v>
          </cell>
        </row>
        <row r="37">
          <cell r="D37">
            <v>118</v>
          </cell>
          <cell r="E37" t="str">
            <v>118º</v>
          </cell>
          <cell r="F37" t="str">
            <v>Roberto Villano RJ</v>
          </cell>
        </row>
        <row r="38">
          <cell r="D38">
            <v>119</v>
          </cell>
          <cell r="E38" t="str">
            <v>119º</v>
          </cell>
          <cell r="F38" t="str">
            <v>Tiago Spitz MG</v>
          </cell>
        </row>
        <row r="39">
          <cell r="D39">
            <v>120</v>
          </cell>
          <cell r="E39" t="str">
            <v>120º</v>
          </cell>
          <cell r="F39" t="str">
            <v>Felipe Drago DF</v>
          </cell>
        </row>
        <row r="40">
          <cell r="D40">
            <v>121</v>
          </cell>
          <cell r="E40" t="str">
            <v>121º</v>
          </cell>
          <cell r="F40" t="str">
            <v>Heraldino RJ</v>
          </cell>
        </row>
        <row r="41">
          <cell r="D41">
            <v>122</v>
          </cell>
          <cell r="E41" t="str">
            <v>122º</v>
          </cell>
          <cell r="F41" t="str">
            <v>Carlão PA</v>
          </cell>
        </row>
        <row r="42">
          <cell r="D42">
            <v>123</v>
          </cell>
          <cell r="E42" t="str">
            <v>123º</v>
          </cell>
          <cell r="F42" t="str">
            <v>Zero SP</v>
          </cell>
        </row>
        <row r="43">
          <cell r="D43">
            <v>124</v>
          </cell>
          <cell r="E43" t="str">
            <v>124º</v>
          </cell>
          <cell r="F43" t="str">
            <v>Gilberto Almeida RJ</v>
          </cell>
        </row>
        <row r="44">
          <cell r="D44">
            <v>125</v>
          </cell>
          <cell r="E44" t="str">
            <v>125º</v>
          </cell>
          <cell r="F44" t="str">
            <v>Betaressi SP</v>
          </cell>
        </row>
        <row r="45">
          <cell r="D45">
            <v>126</v>
          </cell>
          <cell r="E45" t="str">
            <v>126º</v>
          </cell>
          <cell r="F45" t="str">
            <v>Ruas SP</v>
          </cell>
        </row>
        <row r="46">
          <cell r="D46">
            <v>127</v>
          </cell>
          <cell r="E46" t="str">
            <v>127º</v>
          </cell>
          <cell r="F46" t="str">
            <v>Praciano CE</v>
          </cell>
        </row>
        <row r="47">
          <cell r="D47">
            <v>128</v>
          </cell>
          <cell r="E47" t="str">
            <v>128º</v>
          </cell>
          <cell r="F47" t="str">
            <v>Erismar SP</v>
          </cell>
        </row>
        <row r="48">
          <cell r="D48">
            <v>129</v>
          </cell>
          <cell r="E48" t="str">
            <v>129º</v>
          </cell>
          <cell r="F48" t="str">
            <v>Antonio RJ</v>
          </cell>
        </row>
        <row r="49">
          <cell r="D49">
            <v>130</v>
          </cell>
          <cell r="E49" t="str">
            <v>130º</v>
          </cell>
          <cell r="F49" t="str">
            <v>Augusto Barba SM</v>
          </cell>
        </row>
        <row r="50">
          <cell r="D50">
            <v>131</v>
          </cell>
          <cell r="E50" t="str">
            <v>131º</v>
          </cell>
          <cell r="F50" t="str">
            <v>Nicholas Rodrigues RJ</v>
          </cell>
        </row>
        <row r="51">
          <cell r="D51">
            <v>132</v>
          </cell>
          <cell r="E51" t="str">
            <v>132º</v>
          </cell>
          <cell r="F51" t="str">
            <v>George Aguiar SC</v>
          </cell>
        </row>
        <row r="52">
          <cell r="D52">
            <v>133</v>
          </cell>
          <cell r="E52" t="str">
            <v>133º</v>
          </cell>
          <cell r="F52" t="str">
            <v>Fábio Fortes RS</v>
          </cell>
        </row>
        <row r="53">
          <cell r="D53">
            <v>134</v>
          </cell>
          <cell r="E53" t="str">
            <v>134º</v>
          </cell>
          <cell r="F53" t="str">
            <v>Cristiano MG</v>
          </cell>
        </row>
        <row r="54">
          <cell r="D54">
            <v>135</v>
          </cell>
          <cell r="E54" t="str">
            <v>135º</v>
          </cell>
          <cell r="F54" t="str">
            <v>Marco Antonio RJ</v>
          </cell>
        </row>
        <row r="55">
          <cell r="D55">
            <v>136</v>
          </cell>
          <cell r="E55" t="str">
            <v>136º</v>
          </cell>
          <cell r="F55" t="str">
            <v>Alencar SP</v>
          </cell>
        </row>
        <row r="56">
          <cell r="D56">
            <v>137</v>
          </cell>
          <cell r="E56" t="str">
            <v>137º</v>
          </cell>
          <cell r="F56" t="str">
            <v>Rogelton PR</v>
          </cell>
        </row>
        <row r="57">
          <cell r="D57">
            <v>138</v>
          </cell>
          <cell r="E57" t="str">
            <v>138º</v>
          </cell>
          <cell r="F57" t="str">
            <v>Leo Fernandes RJ</v>
          </cell>
        </row>
        <row r="58">
          <cell r="D58">
            <v>139</v>
          </cell>
          <cell r="E58" t="str">
            <v>139º</v>
          </cell>
          <cell r="F58" t="str">
            <v>Sylvio PR</v>
          </cell>
        </row>
        <row r="59">
          <cell r="D59">
            <v>140</v>
          </cell>
          <cell r="E59" t="str">
            <v>140º</v>
          </cell>
          <cell r="F59" t="str">
            <v>Gabriela PA</v>
          </cell>
        </row>
        <row r="60">
          <cell r="D60">
            <v>141</v>
          </cell>
          <cell r="E60" t="str">
            <v>141º</v>
          </cell>
          <cell r="F60" t="str">
            <v>Porphirio RJ</v>
          </cell>
        </row>
        <row r="61">
          <cell r="D61">
            <v>142</v>
          </cell>
          <cell r="E61" t="str">
            <v>142º</v>
          </cell>
          <cell r="F61" t="str">
            <v>César Muniz RJ</v>
          </cell>
        </row>
        <row r="62">
          <cell r="D62">
            <v>143</v>
          </cell>
          <cell r="E62" t="str">
            <v>143º</v>
          </cell>
          <cell r="F62" t="str">
            <v>Armando Monteiro MS</v>
          </cell>
        </row>
        <row r="63">
          <cell r="D63">
            <v>144</v>
          </cell>
          <cell r="E63" t="str">
            <v>144º</v>
          </cell>
          <cell r="F63" t="str">
            <v>Roberto Petrini PR</v>
          </cell>
        </row>
        <row r="64">
          <cell r="D64">
            <v>145</v>
          </cell>
          <cell r="E64" t="str">
            <v>145º</v>
          </cell>
          <cell r="F64" t="str">
            <v>Rafael Santos SP</v>
          </cell>
        </row>
        <row r="65">
          <cell r="D65">
            <v>146</v>
          </cell>
          <cell r="E65" t="str">
            <v>146º</v>
          </cell>
          <cell r="F65" t="str">
            <v>João Carrasco DF</v>
          </cell>
        </row>
        <row r="66">
          <cell r="D66">
            <v>147</v>
          </cell>
          <cell r="E66" t="str">
            <v>147º</v>
          </cell>
          <cell r="F66" t="str">
            <v>Rodrigo Martins CE</v>
          </cell>
        </row>
        <row r="67">
          <cell r="D67">
            <v>148</v>
          </cell>
          <cell r="E67" t="str">
            <v>148º</v>
          </cell>
          <cell r="F67" t="str">
            <v>Sallys Martins SP</v>
          </cell>
        </row>
        <row r="68">
          <cell r="D68">
            <v>149</v>
          </cell>
          <cell r="E68" t="str">
            <v>149º</v>
          </cell>
          <cell r="F68" t="str">
            <v>Carlos André MG</v>
          </cell>
        </row>
        <row r="69">
          <cell r="D69">
            <v>150</v>
          </cell>
          <cell r="E69" t="str">
            <v>150º</v>
          </cell>
          <cell r="F69" t="str">
            <v>Zanella SP</v>
          </cell>
        </row>
        <row r="70">
          <cell r="D70">
            <v>151</v>
          </cell>
          <cell r="E70" t="str">
            <v>151º</v>
          </cell>
          <cell r="F70" t="str">
            <v>Baby SP</v>
          </cell>
        </row>
        <row r="71">
          <cell r="D71">
            <v>152</v>
          </cell>
          <cell r="E71" t="str">
            <v>152º</v>
          </cell>
          <cell r="F71" t="str">
            <v>Netynho PE</v>
          </cell>
        </row>
        <row r="72">
          <cell r="D72">
            <v>153</v>
          </cell>
          <cell r="E72" t="str">
            <v>153º</v>
          </cell>
          <cell r="F72" t="str">
            <v>Léo Carioca SP</v>
          </cell>
        </row>
        <row r="73">
          <cell r="D73">
            <v>154</v>
          </cell>
          <cell r="E73" t="str">
            <v>154º</v>
          </cell>
          <cell r="F73" t="str">
            <v>Oswaldo Fabeni SC</v>
          </cell>
        </row>
        <row r="74">
          <cell r="D74">
            <v>155</v>
          </cell>
          <cell r="E74" t="str">
            <v>155º</v>
          </cell>
          <cell r="F74" t="str">
            <v>Bispo RJ</v>
          </cell>
        </row>
        <row r="75">
          <cell r="D75">
            <v>156</v>
          </cell>
          <cell r="E75" t="str">
            <v>156º</v>
          </cell>
          <cell r="F75" t="str">
            <v>Luporini SP</v>
          </cell>
        </row>
        <row r="76">
          <cell r="D76">
            <v>157</v>
          </cell>
          <cell r="E76" t="str">
            <v>157º</v>
          </cell>
          <cell r="F76" t="str">
            <v>Flávio Campos DF</v>
          </cell>
        </row>
        <row r="77">
          <cell r="D77">
            <v>158</v>
          </cell>
          <cell r="E77" t="str">
            <v>158º</v>
          </cell>
          <cell r="F77" t="str">
            <v>Lander GO</v>
          </cell>
        </row>
        <row r="78">
          <cell r="D78">
            <v>159</v>
          </cell>
          <cell r="E78" t="str">
            <v>159º</v>
          </cell>
          <cell r="F78" t="str">
            <v>Chicones DF</v>
          </cell>
        </row>
        <row r="79">
          <cell r="D79">
            <v>160</v>
          </cell>
          <cell r="E79" t="str">
            <v>160º</v>
          </cell>
          <cell r="F79" t="str">
            <v>-</v>
          </cell>
        </row>
        <row r="80">
          <cell r="D80">
            <v>161</v>
          </cell>
          <cell r="E80" t="str">
            <v>161º</v>
          </cell>
          <cell r="F80" t="str">
            <v>-</v>
          </cell>
        </row>
        <row r="81">
          <cell r="D81">
            <v>162</v>
          </cell>
          <cell r="E81" t="str">
            <v>162º</v>
          </cell>
          <cell r="F81" t="str">
            <v>-</v>
          </cell>
        </row>
        <row r="82">
          <cell r="D82">
            <v>163</v>
          </cell>
          <cell r="E82" t="str">
            <v>163º</v>
          </cell>
          <cell r="F82" t="str">
            <v>-</v>
          </cell>
        </row>
        <row r="83">
          <cell r="D83">
            <v>164</v>
          </cell>
          <cell r="E83" t="str">
            <v>164º</v>
          </cell>
          <cell r="F83" t="str">
            <v>-</v>
          </cell>
        </row>
        <row r="84">
          <cell r="D84">
            <v>165</v>
          </cell>
          <cell r="E84" t="str">
            <v>165º</v>
          </cell>
          <cell r="F84" t="str">
            <v>-</v>
          </cell>
        </row>
        <row r="85">
          <cell r="D85">
            <v>166</v>
          </cell>
          <cell r="E85" t="str">
            <v>166º</v>
          </cell>
          <cell r="F85" t="str">
            <v>-</v>
          </cell>
        </row>
        <row r="86">
          <cell r="D86">
            <v>167</v>
          </cell>
          <cell r="E86" t="str">
            <v>167º</v>
          </cell>
          <cell r="F86" t="str">
            <v>-</v>
          </cell>
        </row>
        <row r="87">
          <cell r="D87">
            <v>168</v>
          </cell>
          <cell r="E87" t="str">
            <v>168º</v>
          </cell>
          <cell r="F87" t="str">
            <v>-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6F5701-D1DD-4A0D-8CFF-D06DA77407E9}" name="Tabela1" displayName="Tabela1" ref="B3:C45" totalsRowShown="0" headerRowDxfId="9" headerRowBorderDxfId="8" tableBorderDxfId="7">
  <autoFilter ref="B3:C45" xr:uid="{0B6F5701-D1DD-4A0D-8CFF-D06DA77407E9}"/>
  <tableColumns count="2">
    <tableColumn id="1" xr3:uid="{8C944C02-8F1C-4A15-9885-9432BBF79F13}" name="#" dataDxfId="6"/>
    <tableColumn id="2" xr3:uid="{3C802180-B52A-4A05-BB72-30E4BB30BE6E}" name="Classificados Serie C" dataDxfId="5">
      <calculatedColumnFormula>IFERROR(VLOOKUP($A4,ClassGrupFases!$C$129:$D$215,2,FALSE),"")</calculatedColumnFormula>
    </tableColumn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25B0FC-9042-4906-88B1-86E16F0BBB9E}" name="Tabela2" displayName="Tabela2" ref="E3:F45" totalsRowShown="0" headerRowDxfId="4" headerRowBorderDxfId="3" tableBorderDxfId="2">
  <autoFilter ref="E3:F45" xr:uid="{CD25B0FC-9042-4906-88B1-86E16F0BBB9E}"/>
  <tableColumns count="2">
    <tableColumn id="1" xr3:uid="{D972C3C6-BC69-40B0-A600-8529B6A8F074}" name="#" dataDxfId="1"/>
    <tableColumn id="2" xr3:uid="{2996D50F-4F53-49F9-9361-634F037F3179}" name="Classificados Serie D" dataDxfId="0">
      <calculatedColumnFormula>IFERROR(VLOOKUP($D4,ClassGrupFases!$C$129:$D$215,2,FALSE),"")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320E5-3D44-4C49-969F-482A820283CC}">
  <dimension ref="A1:S105"/>
  <sheetViews>
    <sheetView showGridLines="0" zoomScale="112" zoomScaleNormal="112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.75" x14ac:dyDescent="0.25"/>
  <cols>
    <col min="1" max="1" width="5.7109375" style="1" customWidth="1"/>
    <col min="2" max="2" width="50.7109375" style="1" customWidth="1"/>
    <col min="3" max="3" width="9.140625" style="4"/>
    <col min="4" max="16384" width="9.140625" style="1"/>
  </cols>
  <sheetData>
    <row r="1" spans="1:19" ht="20.25" x14ac:dyDescent="0.3">
      <c r="B1" s="2" t="s">
        <v>223</v>
      </c>
    </row>
    <row r="2" spans="1:19" x14ac:dyDescent="0.25">
      <c r="B2" s="3" t="s">
        <v>0</v>
      </c>
    </row>
    <row r="3" spans="1:19" x14ac:dyDescent="0.25">
      <c r="A3" s="5">
        <v>1</v>
      </c>
      <c r="B3" s="61" t="str">
        <f>IFERROR(IF(VLOOKUP(D3,'[1]Classificação 1ª Fase'!D$4:F$87,3,FALSE)&lt;&gt;"",VLOOKUP(D3,'[1]Classificação 1ª Fase'!D$4:F$87,3,FALSE),_xlfn.CONCAT("Eq ",D3)),_xlfn.CONCAT("Eq ",D3))</f>
        <v>Rodrigo Costa RJ</v>
      </c>
      <c r="C3" s="4">
        <v>0.5143701434135437</v>
      </c>
      <c r="D3" s="69">
        <v>85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x14ac:dyDescent="0.25">
      <c r="A4" s="5">
        <v>2</v>
      </c>
      <c r="B4" s="61" t="str">
        <f>IFERROR(IF(VLOOKUP(D4,'[1]Classificação 1ª Fase'!D$4:F$87,3,FALSE)&lt;&gt;"",VLOOKUP(D4,'[1]Classificação 1ª Fase'!D$4:F$87,3,FALSE),_xlfn.CONCAT("Eq ",D4)),_xlfn.CONCAT("Eq ",D4))</f>
        <v>Paulinho DF</v>
      </c>
      <c r="C4" s="4">
        <v>0.9003521203994751</v>
      </c>
      <c r="D4" s="69">
        <v>108</v>
      </c>
    </row>
    <row r="5" spans="1:19" x14ac:dyDescent="0.25">
      <c r="A5" s="5">
        <v>3</v>
      </c>
      <c r="B5" s="61" t="str">
        <f>IFERROR(IF(VLOOKUP(D5,'[1]Classificação 1ª Fase'!D$4:F$87,3,FALSE)&lt;&gt;"",VLOOKUP(D5,'[1]Classificação 1ª Fase'!D$4:F$87,3,FALSE),_xlfn.CONCAT("Eq ",D5)),_xlfn.CONCAT("Eq ",D5))</f>
        <v>Júlio Ramos SC</v>
      </c>
      <c r="C5" s="4">
        <v>0.14893084764480591</v>
      </c>
      <c r="D5" s="69">
        <v>109</v>
      </c>
    </row>
    <row r="6" spans="1:19" x14ac:dyDescent="0.25">
      <c r="A6" s="5">
        <v>4</v>
      </c>
      <c r="B6" s="61" t="str">
        <f>IFERROR(IF(VLOOKUP(D6,'[1]Classificação 1ª Fase'!D$4:F$87,3,FALSE)&lt;&gt;"",VLOOKUP(D6,'[1]Classificação 1ª Fase'!D$4:F$87,3,FALSE),_xlfn.CONCAT("Eq ",D6)),_xlfn.CONCAT("Eq ",D6))</f>
        <v>George Aguiar SC</v>
      </c>
      <c r="C6" s="4">
        <v>1.2981653213500977E-2</v>
      </c>
      <c r="D6" s="69">
        <v>132</v>
      </c>
    </row>
    <row r="7" spans="1:19" x14ac:dyDescent="0.25">
      <c r="A7" s="5">
        <v>5</v>
      </c>
      <c r="B7" s="61" t="str">
        <f>IFERROR(IF(VLOOKUP(D7,'[1]Classificação 1ª Fase'!D$4:F$87,3,FALSE)&lt;&gt;"",VLOOKUP(D7,'[1]Classificação 1ª Fase'!D$4:F$87,3,FALSE),_xlfn.CONCAT("Eq ",D7)),_xlfn.CONCAT("Eq ",D7))</f>
        <v>Fábio Fortes RS</v>
      </c>
      <c r="C7" s="4">
        <v>0.37482398748397827</v>
      </c>
      <c r="D7" s="69">
        <v>133</v>
      </c>
    </row>
    <row r="8" spans="1:19" x14ac:dyDescent="0.25">
      <c r="A8" s="5">
        <v>6</v>
      </c>
      <c r="B8" s="61" t="str">
        <f>IFERROR(IF(VLOOKUP(D8,'[1]Classificação 1ª Fase'!D$4:F$87,3,FALSE)&lt;&gt;"",VLOOKUP(D8,'[1]Classificação 1ª Fase'!D$4:F$87,3,FALSE),_xlfn.CONCAT("Eq ",D8)),_xlfn.CONCAT("Eq ",D8))</f>
        <v>Luporini SP</v>
      </c>
      <c r="C8" s="4">
        <v>5.6341052055358887E-2</v>
      </c>
      <c r="D8" s="69">
        <v>156</v>
      </c>
    </row>
    <row r="9" spans="1:19" x14ac:dyDescent="0.25">
      <c r="A9" s="5">
        <v>7</v>
      </c>
      <c r="B9" s="61" t="str">
        <f>IFERROR(IF(VLOOKUP(D9,'[1]Classificação 1ª Fase'!D$4:F$87,3,FALSE)&lt;&gt;"",VLOOKUP(D9,'[1]Classificação 1ª Fase'!D$4:F$87,3,FALSE),_xlfn.CONCAT("Eq ",D9)),_xlfn.CONCAT("Eq ",D9))</f>
        <v>Flávio Campos DF</v>
      </c>
      <c r="C9" s="4">
        <v>0.79221588373184204</v>
      </c>
      <c r="D9" s="69">
        <v>157</v>
      </c>
    </row>
    <row r="10" spans="1:19" x14ac:dyDescent="0.25">
      <c r="A10" s="5">
        <v>8</v>
      </c>
      <c r="B10" s="61" t="str">
        <f>IFERROR(IF(VLOOKUP(D10,'[1]Classificação 1ª Fase'!D$4:F$87,3,FALSE)&lt;&gt;"",VLOOKUP(D10,'[1]Classificação 1ª Fase'!D$4:F$87,3,FALSE),_xlfn.CONCAT("Eq ",D10)),_xlfn.CONCAT("Eq ",D10))</f>
        <v>Kojala MG</v>
      </c>
      <c r="C10" s="4">
        <v>0.80416536331176758</v>
      </c>
      <c r="D10" s="69">
        <v>86</v>
      </c>
    </row>
    <row r="11" spans="1:19" x14ac:dyDescent="0.25">
      <c r="A11" s="5">
        <v>9</v>
      </c>
      <c r="B11" s="61" t="str">
        <f>IFERROR(IF(VLOOKUP(D11,'[1]Classificação 1ª Fase'!D$4:F$87,3,FALSE)&lt;&gt;"",VLOOKUP(D11,'[1]Classificação 1ª Fase'!D$4:F$87,3,FALSE),_xlfn.CONCAT("Eq ",D11)),_xlfn.CONCAT("Eq ",D11))</f>
        <v>Ademir RJ</v>
      </c>
      <c r="C11" s="4">
        <v>0.96239346265792847</v>
      </c>
      <c r="D11" s="69">
        <v>107</v>
      </c>
    </row>
    <row r="12" spans="1:19" x14ac:dyDescent="0.25">
      <c r="A12" s="5">
        <v>10</v>
      </c>
      <c r="B12" s="61" t="str">
        <f>IFERROR(IF(VLOOKUP(D12,'[1]Classificação 1ª Fase'!D$4:F$87,3,FALSE)&lt;&gt;"",VLOOKUP(D12,'[1]Classificação 1ª Fase'!D$4:F$87,3,FALSE),_xlfn.CONCAT("Eq ",D12)),_xlfn.CONCAT("Eq ",D12))</f>
        <v>Ricardo Teles MS</v>
      </c>
      <c r="C12" s="4">
        <v>0.4245988130569458</v>
      </c>
      <c r="D12" s="69">
        <v>110</v>
      </c>
    </row>
    <row r="13" spans="1:19" x14ac:dyDescent="0.25">
      <c r="A13" s="5">
        <v>11</v>
      </c>
      <c r="B13" s="61" t="str">
        <f>IFERROR(IF(VLOOKUP(D13,'[1]Classificação 1ª Fase'!D$4:F$87,3,FALSE)&lt;&gt;"",VLOOKUP(D13,'[1]Classificação 1ª Fase'!D$4:F$87,3,FALSE),_xlfn.CONCAT("Eq ",D13)),_xlfn.CONCAT("Eq ",D13))</f>
        <v>Nicholas Rodrigues RJ</v>
      </c>
      <c r="C13" s="4">
        <v>5.4294407367706299E-2</v>
      </c>
      <c r="D13" s="69">
        <v>131</v>
      </c>
    </row>
    <row r="14" spans="1:19" x14ac:dyDescent="0.25">
      <c r="A14" s="5">
        <v>12</v>
      </c>
      <c r="B14" s="61" t="str">
        <f>IFERROR(IF(VLOOKUP(D14,'[1]Classificação 1ª Fase'!D$4:F$87,3,FALSE)&lt;&gt;"",VLOOKUP(D14,'[1]Classificação 1ª Fase'!D$4:F$87,3,FALSE),_xlfn.CONCAT("Eq ",D14)),_xlfn.CONCAT("Eq ",D14))</f>
        <v>Cristiano MG</v>
      </c>
      <c r="C14" s="4">
        <v>0.1355140209197998</v>
      </c>
      <c r="D14" s="69">
        <v>134</v>
      </c>
    </row>
    <row r="15" spans="1:19" x14ac:dyDescent="0.25">
      <c r="A15" s="5">
        <v>13</v>
      </c>
      <c r="B15" s="61" t="str">
        <f>IFERROR(IF(VLOOKUP(D15,'[1]Classificação 1ª Fase'!D$4:F$87,3,FALSE)&lt;&gt;"",VLOOKUP(D15,'[1]Classificação 1ª Fase'!D$4:F$87,3,FALSE),_xlfn.CONCAT("Eq ",D15)),_xlfn.CONCAT("Eq ",D15))</f>
        <v>Bispo RJ</v>
      </c>
      <c r="C15" s="4">
        <v>0.33100312948226929</v>
      </c>
      <c r="D15" s="69">
        <v>155</v>
      </c>
    </row>
    <row r="16" spans="1:19" x14ac:dyDescent="0.25">
      <c r="A16" s="5">
        <v>14</v>
      </c>
      <c r="B16" s="61" t="str">
        <f>IFERROR(IF(VLOOKUP(D16,'[1]Classificação 1ª Fase'!D$4:F$87,3,FALSE)&lt;&gt;"",VLOOKUP(D16,'[1]Classificação 1ª Fase'!D$4:F$87,3,FALSE),_xlfn.CONCAT("Eq ",D16)),_xlfn.CONCAT("Eq ",D16))</f>
        <v>Lander GO</v>
      </c>
      <c r="C16" s="4">
        <v>0.22968900203704834</v>
      </c>
      <c r="D16" s="69">
        <v>158</v>
      </c>
    </row>
    <row r="17" spans="1:4" x14ac:dyDescent="0.25">
      <c r="A17" s="5">
        <v>15</v>
      </c>
      <c r="B17" s="61" t="str">
        <f>IFERROR(IF(VLOOKUP(D17,'[1]Classificação 1ª Fase'!D$4:F$87,3,FALSE)&lt;&gt;"",VLOOKUP(D17,'[1]Classificação 1ª Fase'!D$4:F$87,3,FALSE),_xlfn.CONCAT("Eq ",D17)),_xlfn.CONCAT("Eq ",D17))</f>
        <v>Marcinho RJ</v>
      </c>
      <c r="C17" s="4">
        <v>7.8171789646148682E-2</v>
      </c>
      <c r="D17" s="69">
        <v>87</v>
      </c>
    </row>
    <row r="18" spans="1:4" x14ac:dyDescent="0.25">
      <c r="A18" s="5">
        <v>16</v>
      </c>
      <c r="B18" s="61" t="str">
        <f>IFERROR(IF(VLOOKUP(D18,'[1]Classificação 1ª Fase'!D$4:F$87,3,FALSE)&lt;&gt;"",VLOOKUP(D18,'[1]Classificação 1ª Fase'!D$4:F$87,3,FALSE),_xlfn.CONCAT("Eq ",D18)),_xlfn.CONCAT("Eq ",D18))</f>
        <v>Davi Trigueiros PR</v>
      </c>
      <c r="C18" s="4">
        <v>0.96308231353759766</v>
      </c>
      <c r="D18" s="69">
        <v>106</v>
      </c>
    </row>
    <row r="19" spans="1:4" x14ac:dyDescent="0.25">
      <c r="A19" s="5">
        <v>17</v>
      </c>
      <c r="B19" s="61" t="str">
        <f>IFERROR(IF(VLOOKUP(D19,'[1]Classificação 1ª Fase'!D$4:F$87,3,FALSE)&lt;&gt;"",VLOOKUP(D19,'[1]Classificação 1ª Fase'!D$4:F$87,3,FALSE),_xlfn.CONCAT("Eq ",D19)),_xlfn.CONCAT("Eq ",D19))</f>
        <v>Jorge Calberg PR</v>
      </c>
      <c r="C19" s="4">
        <v>0.13771170377731323</v>
      </c>
      <c r="D19" s="69">
        <v>111</v>
      </c>
    </row>
    <row r="20" spans="1:4" x14ac:dyDescent="0.25">
      <c r="A20" s="5">
        <v>18</v>
      </c>
      <c r="B20" s="61" t="str">
        <f>IFERROR(IF(VLOOKUP(D20,'[1]Classificação 1ª Fase'!D$4:F$87,3,FALSE)&lt;&gt;"",VLOOKUP(D20,'[1]Classificação 1ª Fase'!D$4:F$87,3,FALSE),_xlfn.CONCAT("Eq ",D20)),_xlfn.CONCAT("Eq ",D20))</f>
        <v>Augusto Barba SM</v>
      </c>
      <c r="C20" s="4">
        <v>0.817085862159729</v>
      </c>
      <c r="D20" s="69">
        <v>130</v>
      </c>
    </row>
    <row r="21" spans="1:4" x14ac:dyDescent="0.25">
      <c r="A21" s="5">
        <v>19</v>
      </c>
      <c r="B21" s="61" t="str">
        <f>IFERROR(IF(VLOOKUP(D21,'[1]Classificação 1ª Fase'!D$4:F$87,3,FALSE)&lt;&gt;"",VLOOKUP(D21,'[1]Classificação 1ª Fase'!D$4:F$87,3,FALSE),_xlfn.CONCAT("Eq ",D21)),_xlfn.CONCAT("Eq ",D21))</f>
        <v>Marco Antonio RJ</v>
      </c>
      <c r="C21" s="4">
        <v>1.4849007129669189E-2</v>
      </c>
      <c r="D21" s="69">
        <v>135</v>
      </c>
    </row>
    <row r="22" spans="1:4" x14ac:dyDescent="0.25">
      <c r="A22" s="5">
        <v>20</v>
      </c>
      <c r="B22" s="61" t="str">
        <f>IFERROR(IF(VLOOKUP(D22,'[1]Classificação 1ª Fase'!D$4:F$87,3,FALSE)&lt;&gt;"",VLOOKUP(D22,'[1]Classificação 1ª Fase'!D$4:F$87,3,FALSE),_xlfn.CONCAT("Eq ",D22)),_xlfn.CONCAT("Eq ",D22))</f>
        <v>Oswaldo Fabeni SC</v>
      </c>
      <c r="C22" s="4">
        <v>0.56250500679016113</v>
      </c>
      <c r="D22" s="69">
        <v>154</v>
      </c>
    </row>
    <row r="23" spans="1:4" x14ac:dyDescent="0.25">
      <c r="A23" s="5">
        <v>21</v>
      </c>
      <c r="B23" s="61" t="str">
        <f>IFERROR(IF(VLOOKUP(D23,'[1]Classificação 1ª Fase'!D$4:F$87,3,FALSE)&lt;&gt;"",VLOOKUP(D23,'[1]Classificação 1ª Fase'!D$4:F$87,3,FALSE),_xlfn.CONCAT("Eq ",D23)),_xlfn.CONCAT("Eq ",D23))</f>
        <v>Chicones DF</v>
      </c>
      <c r="C23" s="4">
        <v>0.7949032187461853</v>
      </c>
      <c r="D23" s="69">
        <v>159</v>
      </c>
    </row>
    <row r="24" spans="1:4" x14ac:dyDescent="0.25">
      <c r="A24" s="5">
        <v>22</v>
      </c>
      <c r="B24" s="61" t="str">
        <f>IFERROR(IF(VLOOKUP(D24,'[1]Classificação 1ª Fase'!D$4:F$87,3,FALSE)&lt;&gt;"",VLOOKUP(D24,'[1]Classificação 1ª Fase'!D$4:F$87,3,FALSE),_xlfn.CONCAT("Eq ",D24)),_xlfn.CONCAT("Eq ",D24))</f>
        <v>Almir RJ</v>
      </c>
      <c r="C24" s="4">
        <v>0.11109054088592529</v>
      </c>
      <c r="D24" s="69">
        <v>88</v>
      </c>
    </row>
    <row r="25" spans="1:4" x14ac:dyDescent="0.25">
      <c r="A25" s="5">
        <v>23</v>
      </c>
      <c r="B25" s="61" t="str">
        <f>IFERROR(IF(VLOOKUP(D25,'[1]Classificação 1ª Fase'!D$4:F$87,3,FALSE)&lt;&gt;"",VLOOKUP(D25,'[1]Classificação 1ª Fase'!D$4:F$87,3,FALSE),_xlfn.CONCAT("Eq ",D25)),_xlfn.CONCAT("Eq ",D25))</f>
        <v>Jorge Ferraz RJ</v>
      </c>
      <c r="C25" s="4">
        <v>0.87477833032608032</v>
      </c>
      <c r="D25" s="69">
        <v>105</v>
      </c>
    </row>
    <row r="26" spans="1:4" x14ac:dyDescent="0.25">
      <c r="A26" s="5">
        <v>24</v>
      </c>
      <c r="B26" s="61" t="str">
        <f>IFERROR(IF(VLOOKUP(D26,'[1]Classificação 1ª Fase'!D$4:F$87,3,FALSE)&lt;&gt;"",VLOOKUP(D26,'[1]Classificação 1ª Fase'!D$4:F$87,3,FALSE),_xlfn.CONCAT("Eq ",D26)),_xlfn.CONCAT("Eq ",D26))</f>
        <v>Marcus Ohya PR</v>
      </c>
      <c r="C26" s="4">
        <v>0.36707067489624023</v>
      </c>
      <c r="D26" s="69">
        <v>112</v>
      </c>
    </row>
    <row r="27" spans="1:4" x14ac:dyDescent="0.25">
      <c r="A27" s="5">
        <v>25</v>
      </c>
      <c r="B27" s="61" t="str">
        <f>IFERROR(IF(VLOOKUP(D27,'[1]Classificação 1ª Fase'!D$4:F$87,3,FALSE)&lt;&gt;"",VLOOKUP(D27,'[1]Classificação 1ª Fase'!D$4:F$87,3,FALSE),_xlfn.CONCAT("Eq ",D27)),_xlfn.CONCAT("Eq ",D27))</f>
        <v>Antonio RJ</v>
      </c>
      <c r="C27" s="4">
        <v>0.3264119029045105</v>
      </c>
      <c r="D27" s="69">
        <v>129</v>
      </c>
    </row>
    <row r="28" spans="1:4" x14ac:dyDescent="0.25">
      <c r="A28" s="5">
        <v>26</v>
      </c>
      <c r="B28" s="61" t="str">
        <f>IFERROR(IF(VLOOKUP(D28,'[1]Classificação 1ª Fase'!D$4:F$87,3,FALSE)&lt;&gt;"",VLOOKUP(D28,'[1]Classificação 1ª Fase'!D$4:F$87,3,FALSE),_xlfn.CONCAT("Eq ",D28)),_xlfn.CONCAT("Eq ",D28))</f>
        <v>Alencar SP</v>
      </c>
      <c r="C28" s="4">
        <v>0.59685623645782471</v>
      </c>
      <c r="D28" s="69">
        <v>136</v>
      </c>
    </row>
    <row r="29" spans="1:4" x14ac:dyDescent="0.25">
      <c r="A29" s="5">
        <v>27</v>
      </c>
      <c r="B29" s="61" t="str">
        <f>IFERROR(IF(VLOOKUP(D29,'[1]Classificação 1ª Fase'!D$4:F$87,3,FALSE)&lt;&gt;"",VLOOKUP(D29,'[1]Classificação 1ª Fase'!D$4:F$87,3,FALSE),_xlfn.CONCAT("Eq ",D29)),_xlfn.CONCAT("Eq ",D29))</f>
        <v>Léo Carioca SP</v>
      </c>
      <c r="C29" s="4">
        <v>0.51994401216506958</v>
      </c>
      <c r="D29" s="69">
        <v>153</v>
      </c>
    </row>
    <row r="30" spans="1:4" x14ac:dyDescent="0.25">
      <c r="A30" s="5">
        <v>28</v>
      </c>
      <c r="B30" s="61" t="str">
        <f>IFERROR(IF(VLOOKUP(D30,'[1]Classificação 1ª Fase'!D$4:F$87,3,FALSE)&lt;&gt;"",VLOOKUP(D30,'[1]Classificação 1ª Fase'!D$4:F$87,3,FALSE),_xlfn.CONCAT("Eq ",D30)),_xlfn.CONCAT("Eq ",D30))</f>
        <v>-</v>
      </c>
      <c r="C30" s="4">
        <v>0.75361037254333496</v>
      </c>
      <c r="D30" s="69">
        <v>160</v>
      </c>
    </row>
    <row r="31" spans="1:4" x14ac:dyDescent="0.25">
      <c r="A31" s="5">
        <v>29</v>
      </c>
      <c r="B31" s="61" t="str">
        <f>IFERROR(IF(VLOOKUP(D31,'[1]Classificação 1ª Fase'!D$4:F$87,3,FALSE)&lt;&gt;"",VLOOKUP(D31,'[1]Classificação 1ª Fase'!D$4:F$87,3,FALSE),_xlfn.CONCAT("Eq ",D31)),_xlfn.CONCAT("Eq ",D31))</f>
        <v>Jhonata AM</v>
      </c>
      <c r="C31" s="4">
        <v>0.69502156972885132</v>
      </c>
      <c r="D31" s="69">
        <v>89</v>
      </c>
    </row>
    <row r="32" spans="1:4" x14ac:dyDescent="0.25">
      <c r="A32" s="5">
        <v>30</v>
      </c>
      <c r="B32" s="61" t="str">
        <f>IFERROR(IF(VLOOKUP(D32,'[1]Classificação 1ª Fase'!D$4:F$87,3,FALSE)&lt;&gt;"",VLOOKUP(D32,'[1]Classificação 1ª Fase'!D$4:F$87,3,FALSE),_xlfn.CONCAT("Eq ",D32)),_xlfn.CONCAT("Eq ",D32))</f>
        <v>Sarti Neto RJ</v>
      </c>
      <c r="C32" s="4">
        <v>0.94648683071136475</v>
      </c>
      <c r="D32" s="69">
        <v>104</v>
      </c>
    </row>
    <row r="33" spans="1:4" x14ac:dyDescent="0.25">
      <c r="A33" s="5">
        <v>31</v>
      </c>
      <c r="B33" s="61" t="str">
        <f>IFERROR(IF(VLOOKUP(D33,'[1]Classificação 1ª Fase'!D$4:F$87,3,FALSE)&lt;&gt;"",VLOOKUP(D33,'[1]Classificação 1ª Fase'!D$4:F$87,3,FALSE),_xlfn.CONCAT("Eq ",D33)),_xlfn.CONCAT("Eq ",D33))</f>
        <v>Sérgio Barreira SP</v>
      </c>
      <c r="C33" s="4">
        <v>0.66845518350601196</v>
      </c>
      <c r="D33" s="69">
        <v>113</v>
      </c>
    </row>
    <row r="34" spans="1:4" x14ac:dyDescent="0.25">
      <c r="A34" s="5">
        <v>32</v>
      </c>
      <c r="B34" s="61" t="str">
        <f>IFERROR(IF(VLOOKUP(D34,'[1]Classificação 1ª Fase'!D$4:F$87,3,FALSE)&lt;&gt;"",VLOOKUP(D34,'[1]Classificação 1ª Fase'!D$4:F$87,3,FALSE),_xlfn.CONCAT("Eq ",D34)),_xlfn.CONCAT("Eq ",D34))</f>
        <v>Erismar SP</v>
      </c>
      <c r="C34" s="4">
        <v>0.23697090148925781</v>
      </c>
      <c r="D34" s="69">
        <v>128</v>
      </c>
    </row>
    <row r="35" spans="1:4" x14ac:dyDescent="0.25">
      <c r="A35" s="5">
        <v>33</v>
      </c>
      <c r="B35" s="61" t="str">
        <f>IFERROR(IF(VLOOKUP(D35,'[1]Classificação 1ª Fase'!D$4:F$87,3,FALSE)&lt;&gt;"",VLOOKUP(D35,'[1]Classificação 1ª Fase'!D$4:F$87,3,FALSE),_xlfn.CONCAT("Eq ",D35)),_xlfn.CONCAT("Eq ",D35))</f>
        <v>Rogelton PR</v>
      </c>
      <c r="C35" s="4">
        <v>0.82962626218795776</v>
      </c>
      <c r="D35" s="69">
        <v>137</v>
      </c>
    </row>
    <row r="36" spans="1:4" x14ac:dyDescent="0.25">
      <c r="A36" s="5">
        <v>34</v>
      </c>
      <c r="B36" s="61" t="str">
        <f>IFERROR(IF(VLOOKUP(D36,'[1]Classificação 1ª Fase'!D$4:F$87,3,FALSE)&lt;&gt;"",VLOOKUP(D36,'[1]Classificação 1ª Fase'!D$4:F$87,3,FALSE),_xlfn.CONCAT("Eq ",D36)),_xlfn.CONCAT("Eq ",D36))</f>
        <v>Netynho PE</v>
      </c>
      <c r="C36" s="4">
        <v>0.78608095645904541</v>
      </c>
      <c r="D36" s="69">
        <v>152</v>
      </c>
    </row>
    <row r="37" spans="1:4" x14ac:dyDescent="0.25">
      <c r="A37" s="5">
        <v>35</v>
      </c>
      <c r="B37" s="61" t="str">
        <f>IFERROR(IF(VLOOKUP(D37,'[1]Classificação 1ª Fase'!D$4:F$87,3,FALSE)&lt;&gt;"",VLOOKUP(D37,'[1]Classificação 1ª Fase'!D$4:F$87,3,FALSE),_xlfn.CONCAT("Eq ",D37)),_xlfn.CONCAT("Eq ",D37))</f>
        <v>-</v>
      </c>
      <c r="C37" s="4">
        <v>0.74607783555984497</v>
      </c>
      <c r="D37" s="69">
        <v>161</v>
      </c>
    </row>
    <row r="38" spans="1:4" x14ac:dyDescent="0.25">
      <c r="A38" s="5">
        <v>36</v>
      </c>
      <c r="B38" s="61" t="str">
        <f>IFERROR(IF(VLOOKUP(D38,'[1]Classificação 1ª Fase'!D$4:F$87,3,FALSE)&lt;&gt;"",VLOOKUP(D38,'[1]Classificação 1ª Fase'!D$4:F$87,3,FALSE),_xlfn.CONCAT("Eq ",D38)),_xlfn.CONCAT("Eq ",D38))</f>
        <v>Ricardo Guedes SC</v>
      </c>
      <c r="C38" s="4">
        <v>0.24291825294494629</v>
      </c>
      <c r="D38" s="69">
        <v>90</v>
      </c>
    </row>
    <row r="39" spans="1:4" x14ac:dyDescent="0.25">
      <c r="A39" s="5">
        <v>37</v>
      </c>
      <c r="B39" s="61" t="str">
        <f>IFERROR(IF(VLOOKUP(D39,'[1]Classificação 1ª Fase'!D$4:F$87,3,FALSE)&lt;&gt;"",VLOOKUP(D39,'[1]Classificação 1ª Fase'!D$4:F$87,3,FALSE),_xlfn.CONCAT("Eq ",D39)),_xlfn.CONCAT("Eq ",D39))</f>
        <v>Leo Anache MS</v>
      </c>
      <c r="C39" s="4">
        <v>0.15599197149276733</v>
      </c>
      <c r="D39" s="69">
        <v>103</v>
      </c>
    </row>
    <row r="40" spans="1:4" x14ac:dyDescent="0.25">
      <c r="A40" s="5">
        <v>38</v>
      </c>
      <c r="B40" s="61" t="str">
        <f>IFERROR(IF(VLOOKUP(D40,'[1]Classificação 1ª Fase'!D$4:F$87,3,FALSE)&lt;&gt;"",VLOOKUP(D40,'[1]Classificação 1ª Fase'!D$4:F$87,3,FALSE),_xlfn.CONCAT("Eq ",D40)),_xlfn.CONCAT("Eq ",D40))</f>
        <v>Ivan Falcão AM</v>
      </c>
      <c r="C40" s="4">
        <v>0.8931349515914917</v>
      </c>
      <c r="D40" s="69">
        <v>114</v>
      </c>
    </row>
    <row r="41" spans="1:4" x14ac:dyDescent="0.25">
      <c r="A41" s="5">
        <v>39</v>
      </c>
      <c r="B41" s="61" t="str">
        <f>IFERROR(IF(VLOOKUP(D41,'[1]Classificação 1ª Fase'!D$4:F$87,3,FALSE)&lt;&gt;"",VLOOKUP(D41,'[1]Classificação 1ª Fase'!D$4:F$87,3,FALSE),_xlfn.CONCAT("Eq ",D41)),_xlfn.CONCAT("Eq ",D41))</f>
        <v>Praciano CE</v>
      </c>
      <c r="C41" s="4">
        <v>0.2617993950843811</v>
      </c>
      <c r="D41" s="69">
        <v>127</v>
      </c>
    </row>
    <row r="42" spans="1:4" x14ac:dyDescent="0.25">
      <c r="A42" s="5">
        <v>40</v>
      </c>
      <c r="B42" s="61" t="str">
        <f>IFERROR(IF(VLOOKUP(D42,'[1]Classificação 1ª Fase'!D$4:F$87,3,FALSE)&lt;&gt;"",VLOOKUP(D42,'[1]Classificação 1ª Fase'!D$4:F$87,3,FALSE),_xlfn.CONCAT("Eq ",D42)),_xlfn.CONCAT("Eq ",D42))</f>
        <v>Leo Fernandes RJ</v>
      </c>
      <c r="C42" s="4">
        <v>0.89022684097290039</v>
      </c>
      <c r="D42" s="69">
        <v>138</v>
      </c>
    </row>
    <row r="43" spans="1:4" x14ac:dyDescent="0.25">
      <c r="A43" s="5">
        <v>41</v>
      </c>
      <c r="B43" s="61" t="str">
        <f>IFERROR(IF(VLOOKUP(D43,'[1]Classificação 1ª Fase'!D$4:F$87,3,FALSE)&lt;&gt;"",VLOOKUP(D43,'[1]Classificação 1ª Fase'!D$4:F$87,3,FALSE),_xlfn.CONCAT("Eq ",D43)),_xlfn.CONCAT("Eq ",D43))</f>
        <v>Baby SP</v>
      </c>
      <c r="C43" s="4">
        <v>0.53610295057296753</v>
      </c>
      <c r="D43" s="69">
        <v>151</v>
      </c>
    </row>
    <row r="44" spans="1:4" x14ac:dyDescent="0.25">
      <c r="A44" s="5">
        <v>42</v>
      </c>
      <c r="B44" s="61" t="str">
        <f>IFERROR(IF(VLOOKUP(D44,'[1]Classificação 1ª Fase'!D$4:F$87,3,FALSE)&lt;&gt;"",VLOOKUP(D44,'[1]Classificação 1ª Fase'!D$4:F$87,3,FALSE),_xlfn.CONCAT("Eq ",D44)),_xlfn.CONCAT("Eq ",D44))</f>
        <v>-</v>
      </c>
      <c r="C44" s="4">
        <v>0.24088490009307861</v>
      </c>
      <c r="D44" s="69">
        <v>162</v>
      </c>
    </row>
    <row r="45" spans="1:4" x14ac:dyDescent="0.25">
      <c r="A45" s="5">
        <v>43</v>
      </c>
      <c r="B45" s="61" t="str">
        <f>IFERROR(IF(VLOOKUP(D45,'[1]Classificação 1ª Fase'!D$4:F$87,3,FALSE)&lt;&gt;"",VLOOKUP(D45,'[1]Classificação 1ª Fase'!D$4:F$87,3,FALSE),_xlfn.CONCAT("Eq ",D45)),_xlfn.CONCAT("Eq ",D45))</f>
        <v>Marcelo Rodrigues PR</v>
      </c>
      <c r="C45" s="4">
        <v>0.48705846071243286</v>
      </c>
      <c r="D45" s="69">
        <v>91</v>
      </c>
    </row>
    <row r="46" spans="1:4" x14ac:dyDescent="0.25">
      <c r="A46" s="5">
        <v>44</v>
      </c>
      <c r="B46" s="61" t="str">
        <f>IFERROR(IF(VLOOKUP(D46,'[1]Classificação 1ª Fase'!D$4:F$87,3,FALSE)&lt;&gt;"",VLOOKUP(D46,'[1]Classificação 1ª Fase'!D$4:F$87,3,FALSE),_xlfn.CONCAT("Eq ",D46)),_xlfn.CONCAT("Eq ",D46))</f>
        <v>Zé Spy RJ</v>
      </c>
      <c r="C46" s="4">
        <v>0.93255877494812012</v>
      </c>
      <c r="D46" s="69">
        <v>102</v>
      </c>
    </row>
    <row r="47" spans="1:4" x14ac:dyDescent="0.25">
      <c r="A47" s="5">
        <v>45</v>
      </c>
      <c r="B47" s="61" t="str">
        <f>IFERROR(IF(VLOOKUP(D47,'[1]Classificação 1ª Fase'!D$4:F$87,3,FALSE)&lt;&gt;"",VLOOKUP(D47,'[1]Classificação 1ª Fase'!D$4:F$87,3,FALSE),_xlfn.CONCAT("Eq ",D47)),_xlfn.CONCAT("Eq ",D47))</f>
        <v>Giuseppe AM</v>
      </c>
      <c r="C47" s="4">
        <v>0.16736215353012085</v>
      </c>
      <c r="D47" s="69">
        <v>115</v>
      </c>
    </row>
    <row r="48" spans="1:4" x14ac:dyDescent="0.25">
      <c r="A48" s="5">
        <v>46</v>
      </c>
      <c r="B48" s="61" t="str">
        <f>IFERROR(IF(VLOOKUP(D48,'[1]Classificação 1ª Fase'!D$4:F$87,3,FALSE)&lt;&gt;"",VLOOKUP(D48,'[1]Classificação 1ª Fase'!D$4:F$87,3,FALSE),_xlfn.CONCAT("Eq ",D48)),_xlfn.CONCAT("Eq ",D48))</f>
        <v>Ruas SP</v>
      </c>
      <c r="C48" s="4">
        <v>0.30862462520599365</v>
      </c>
      <c r="D48" s="69">
        <v>126</v>
      </c>
    </row>
    <row r="49" spans="1:4" x14ac:dyDescent="0.25">
      <c r="A49" s="5">
        <v>47</v>
      </c>
      <c r="B49" s="61" t="str">
        <f>IFERROR(IF(VLOOKUP(D49,'[1]Classificação 1ª Fase'!D$4:F$87,3,FALSE)&lt;&gt;"",VLOOKUP(D49,'[1]Classificação 1ª Fase'!D$4:F$87,3,FALSE),_xlfn.CONCAT("Eq ",D49)),_xlfn.CONCAT("Eq ",D49))</f>
        <v>Sylvio PR</v>
      </c>
      <c r="C49" s="4">
        <v>0.77651506662368774</v>
      </c>
      <c r="D49" s="69">
        <v>139</v>
      </c>
    </row>
    <row r="50" spans="1:4" x14ac:dyDescent="0.25">
      <c r="A50" s="5">
        <v>48</v>
      </c>
      <c r="B50" s="61" t="str">
        <f>IFERROR(IF(VLOOKUP(D50,'[1]Classificação 1ª Fase'!D$4:F$87,3,FALSE)&lt;&gt;"",VLOOKUP(D50,'[1]Classificação 1ª Fase'!D$4:F$87,3,FALSE),_xlfn.CONCAT("Eq ",D50)),_xlfn.CONCAT("Eq ",D50))</f>
        <v>Zanella SP</v>
      </c>
      <c r="C50" s="4">
        <v>0.55979442596435547</v>
      </c>
      <c r="D50" s="69">
        <v>150</v>
      </c>
    </row>
    <row r="51" spans="1:4" x14ac:dyDescent="0.25">
      <c r="A51" s="5">
        <v>49</v>
      </c>
      <c r="B51" s="61" t="str">
        <f>IFERROR(IF(VLOOKUP(D51,'[1]Classificação 1ª Fase'!D$4:F$87,3,FALSE)&lt;&gt;"",VLOOKUP(D51,'[1]Classificação 1ª Fase'!D$4:F$87,3,FALSE),_xlfn.CONCAT("Eq ",D51)),_xlfn.CONCAT("Eq ",D51))</f>
        <v>-</v>
      </c>
      <c r="C51" s="4">
        <v>3.9317309856414795E-2</v>
      </c>
      <c r="D51" s="69">
        <v>163</v>
      </c>
    </row>
    <row r="52" spans="1:4" x14ac:dyDescent="0.25">
      <c r="A52" s="5">
        <v>50</v>
      </c>
      <c r="B52" s="61" t="str">
        <f>IFERROR(IF(VLOOKUP(D52,'[1]Classificação 1ª Fase'!D$4:F$87,3,FALSE)&lt;&gt;"",VLOOKUP(D52,'[1]Classificação 1ª Fase'!D$4:F$87,3,FALSE),_xlfn.CONCAT("Eq ",D52)),_xlfn.CONCAT("Eq ",D52))</f>
        <v>Edmilson Chagas RJ</v>
      </c>
      <c r="C52" s="4">
        <v>0.61413061618804932</v>
      </c>
      <c r="D52" s="69">
        <v>92</v>
      </c>
    </row>
    <row r="53" spans="1:4" x14ac:dyDescent="0.25">
      <c r="A53" s="5">
        <v>51</v>
      </c>
      <c r="B53" s="61" t="str">
        <f>IFERROR(IF(VLOOKUP(D53,'[1]Classificação 1ª Fase'!D$4:F$87,3,FALSE)&lt;&gt;"",VLOOKUP(D53,'[1]Classificação 1ª Fase'!D$4:F$87,3,FALSE),_xlfn.CONCAT("Eq ",D53)),_xlfn.CONCAT("Eq ",D53))</f>
        <v>Harley RJ</v>
      </c>
      <c r="C53" s="4">
        <v>0.66425734758377075</v>
      </c>
      <c r="D53" s="69">
        <v>101</v>
      </c>
    </row>
    <row r="54" spans="1:4" x14ac:dyDescent="0.25">
      <c r="A54" s="5">
        <v>52</v>
      </c>
      <c r="B54" s="61" t="str">
        <f>IFERROR(IF(VLOOKUP(D54,'[1]Classificação 1ª Fase'!D$4:F$87,3,FALSE)&lt;&gt;"",VLOOKUP(D54,'[1]Classificação 1ª Fase'!D$4:F$87,3,FALSE),_xlfn.CONCAT("Eq ",D54)),_xlfn.CONCAT("Eq ",D54))</f>
        <v>Rodrigo Moro SP</v>
      </c>
      <c r="C54" s="4">
        <v>0.96933674812316895</v>
      </c>
      <c r="D54" s="69">
        <v>116</v>
      </c>
    </row>
    <row r="55" spans="1:4" x14ac:dyDescent="0.25">
      <c r="A55" s="5">
        <v>53</v>
      </c>
      <c r="B55" s="61" t="str">
        <f>IFERROR(IF(VLOOKUP(D55,'[1]Classificação 1ª Fase'!D$4:F$87,3,FALSE)&lt;&gt;"",VLOOKUP(D55,'[1]Classificação 1ª Fase'!D$4:F$87,3,FALSE),_xlfn.CONCAT("Eq ",D55)),_xlfn.CONCAT("Eq ",D55))</f>
        <v>Betaressi SP</v>
      </c>
      <c r="C55" s="4">
        <v>0.30336612462997437</v>
      </c>
      <c r="D55" s="69">
        <v>125</v>
      </c>
    </row>
    <row r="56" spans="1:4" x14ac:dyDescent="0.25">
      <c r="A56" s="5">
        <v>54</v>
      </c>
      <c r="B56" s="61" t="str">
        <f>IFERROR(IF(VLOOKUP(D56,'[1]Classificação 1ª Fase'!D$4:F$87,3,FALSE)&lt;&gt;"",VLOOKUP(D56,'[1]Classificação 1ª Fase'!D$4:F$87,3,FALSE),_xlfn.CONCAT("Eq ",D56)),_xlfn.CONCAT("Eq ",D56))</f>
        <v>Gabriela PA</v>
      </c>
      <c r="C56" s="4">
        <v>0.78643119335174561</v>
      </c>
      <c r="D56" s="69">
        <v>140</v>
      </c>
    </row>
    <row r="57" spans="1:4" x14ac:dyDescent="0.25">
      <c r="A57" s="5">
        <v>55</v>
      </c>
      <c r="B57" s="61" t="str">
        <f>IFERROR(IF(VLOOKUP(D57,'[1]Classificação 1ª Fase'!D$4:F$87,3,FALSE)&lt;&gt;"",VLOOKUP(D57,'[1]Classificação 1ª Fase'!D$4:F$87,3,FALSE),_xlfn.CONCAT("Eq ",D57)),_xlfn.CONCAT("Eq ",D57))</f>
        <v>Carlos André MG</v>
      </c>
      <c r="C57" s="4">
        <v>0.83870083093643188</v>
      </c>
      <c r="D57" s="69">
        <v>149</v>
      </c>
    </row>
    <row r="58" spans="1:4" x14ac:dyDescent="0.25">
      <c r="A58" s="5">
        <v>56</v>
      </c>
      <c r="B58" s="61" t="str">
        <f>IFERROR(IF(VLOOKUP(D58,'[1]Classificação 1ª Fase'!D$4:F$87,3,FALSE)&lt;&gt;"",VLOOKUP(D58,'[1]Classificação 1ª Fase'!D$4:F$87,3,FALSE),_xlfn.CONCAT("Eq ",D58)),_xlfn.CONCAT("Eq ",D58))</f>
        <v>-</v>
      </c>
      <c r="C58" s="4">
        <v>0.84334516525268555</v>
      </c>
      <c r="D58" s="69">
        <v>164</v>
      </c>
    </row>
    <row r="59" spans="1:4" x14ac:dyDescent="0.25">
      <c r="A59" s="5">
        <v>57</v>
      </c>
      <c r="B59" s="61" t="str">
        <f>IFERROR(IF(VLOOKUP(D59,'[1]Classificação 1ª Fase'!D$4:F$87,3,FALSE)&lt;&gt;"",VLOOKUP(D59,'[1]Classificação 1ª Fase'!D$4:F$87,3,FALSE),_xlfn.CONCAT("Eq ",D59)),_xlfn.CONCAT("Eq ",D59))</f>
        <v>Bruno Calinçane MG</v>
      </c>
      <c r="C59" s="4">
        <v>0.70398491621017456</v>
      </c>
      <c r="D59" s="69">
        <v>93</v>
      </c>
    </row>
    <row r="60" spans="1:4" x14ac:dyDescent="0.25">
      <c r="A60" s="5">
        <v>58</v>
      </c>
      <c r="B60" s="61" t="str">
        <f>IFERROR(IF(VLOOKUP(D60,'[1]Classificação 1ª Fase'!D$4:F$87,3,FALSE)&lt;&gt;"",VLOOKUP(D60,'[1]Classificação 1ª Fase'!D$4:F$87,3,FALSE),_xlfn.CONCAT("Eq ",D60)),_xlfn.CONCAT("Eq ",D60))</f>
        <v>Leo Machado MG</v>
      </c>
      <c r="C60" s="4">
        <v>0.56121361255645752</v>
      </c>
      <c r="D60" s="69">
        <v>100</v>
      </c>
    </row>
    <row r="61" spans="1:4" x14ac:dyDescent="0.25">
      <c r="A61" s="5">
        <v>59</v>
      </c>
      <c r="B61" s="61" t="str">
        <f>IFERROR(IF(VLOOKUP(D61,'[1]Classificação 1ª Fase'!D$4:F$87,3,FALSE)&lt;&gt;"",VLOOKUP(D61,'[1]Classificação 1ª Fase'!D$4:F$87,3,FALSE),_xlfn.CONCAT("Eq ",D61)),_xlfn.CONCAT("Eq ",D61))</f>
        <v>Valcy Jaques RJ</v>
      </c>
      <c r="C61" s="4">
        <v>3.8462460041046143E-2</v>
      </c>
      <c r="D61" s="69">
        <v>117</v>
      </c>
    </row>
    <row r="62" spans="1:4" x14ac:dyDescent="0.25">
      <c r="A62" s="5">
        <v>60</v>
      </c>
      <c r="B62" s="61" t="str">
        <f>IFERROR(IF(VLOOKUP(D62,'[1]Classificação 1ª Fase'!D$4:F$87,3,FALSE)&lt;&gt;"",VLOOKUP(D62,'[1]Classificação 1ª Fase'!D$4:F$87,3,FALSE),_xlfn.CONCAT("Eq ",D62)),_xlfn.CONCAT("Eq ",D62))</f>
        <v>Gilberto Almeida RJ</v>
      </c>
      <c r="C62" s="4">
        <v>0.69872641563415527</v>
      </c>
      <c r="D62" s="69">
        <v>124</v>
      </c>
    </row>
    <row r="63" spans="1:4" x14ac:dyDescent="0.25">
      <c r="A63" s="5">
        <v>61</v>
      </c>
      <c r="B63" s="61" t="str">
        <f>IFERROR(IF(VLOOKUP(D63,'[1]Classificação 1ª Fase'!D$4:F$87,3,FALSE)&lt;&gt;"",VLOOKUP(D63,'[1]Classificação 1ª Fase'!D$4:F$87,3,FALSE),_xlfn.CONCAT("Eq ",D63)),_xlfn.CONCAT("Eq ",D63))</f>
        <v>Porphirio RJ</v>
      </c>
      <c r="C63" s="4">
        <v>7.3480010032653809E-3</v>
      </c>
      <c r="D63" s="69">
        <v>141</v>
      </c>
    </row>
    <row r="64" spans="1:4" x14ac:dyDescent="0.25">
      <c r="A64" s="5">
        <v>62</v>
      </c>
      <c r="B64" s="61" t="str">
        <f>IFERROR(IF(VLOOKUP(D64,'[1]Classificação 1ª Fase'!D$4:F$87,3,FALSE)&lt;&gt;"",VLOOKUP(D64,'[1]Classificação 1ª Fase'!D$4:F$87,3,FALSE),_xlfn.CONCAT("Eq ",D64)),_xlfn.CONCAT("Eq ",D64))</f>
        <v>Sallys Martins SP</v>
      </c>
      <c r="C64" s="4">
        <v>8.1483244895935059E-2</v>
      </c>
      <c r="D64" s="69">
        <v>148</v>
      </c>
    </row>
    <row r="65" spans="1:4" x14ac:dyDescent="0.25">
      <c r="A65" s="5">
        <v>63</v>
      </c>
      <c r="B65" s="61" t="str">
        <f>IFERROR(IF(VLOOKUP(D65,'[1]Classificação 1ª Fase'!D$4:F$87,3,FALSE)&lt;&gt;"",VLOOKUP(D65,'[1]Classificação 1ª Fase'!D$4:F$87,3,FALSE),_xlfn.CONCAT("Eq ",D65)),_xlfn.CONCAT("Eq ",D65))</f>
        <v>-</v>
      </c>
      <c r="C65" s="4">
        <v>0.92139440774917603</v>
      </c>
      <c r="D65" s="69">
        <v>165</v>
      </c>
    </row>
    <row r="66" spans="1:4" x14ac:dyDescent="0.25">
      <c r="A66" s="5">
        <v>64</v>
      </c>
      <c r="B66" s="61" t="str">
        <f>IFERROR(IF(VLOOKUP(D66,'[1]Classificação 1ª Fase'!D$4:F$87,3,FALSE)&lt;&gt;"",VLOOKUP(D66,'[1]Classificação 1ª Fase'!D$4:F$87,3,FALSE),_xlfn.CONCAT("Eq ",D66)),_xlfn.CONCAT("Eq ",D66))</f>
        <v>André Santos RJ</v>
      </c>
      <c r="C66" s="4">
        <v>0.24733352661132813</v>
      </c>
      <c r="D66" s="69">
        <v>94</v>
      </c>
    </row>
    <row r="67" spans="1:4" x14ac:dyDescent="0.25">
      <c r="A67" s="5">
        <v>65</v>
      </c>
      <c r="B67" s="61" t="str">
        <f>IFERROR(IF(VLOOKUP(D67,'[1]Classificação 1ª Fase'!D$4:F$87,3,FALSE)&lt;&gt;"",VLOOKUP(D67,'[1]Classificação 1ª Fase'!D$4:F$87,3,FALSE),_xlfn.CONCAT("Eq ",D67)),_xlfn.CONCAT("Eq ",D67))</f>
        <v>Proença RJ</v>
      </c>
      <c r="C67" s="4">
        <v>0.53509539365768433</v>
      </c>
      <c r="D67" s="69">
        <v>99</v>
      </c>
    </row>
    <row r="68" spans="1:4" x14ac:dyDescent="0.25">
      <c r="A68" s="5">
        <v>66</v>
      </c>
      <c r="B68" s="61" t="str">
        <f>IFERROR(IF(VLOOKUP(D68,'[1]Classificação 1ª Fase'!D$4:F$87,3,FALSE)&lt;&gt;"",VLOOKUP(D68,'[1]Classificação 1ª Fase'!D$4:F$87,3,FALSE),_xlfn.CONCAT("Eq ",D68)),_xlfn.CONCAT("Eq ",D68))</f>
        <v>Roberto Villano RJ</v>
      </c>
      <c r="C68" s="4">
        <v>0.92107737064361572</v>
      </c>
      <c r="D68" s="69">
        <v>118</v>
      </c>
    </row>
    <row r="69" spans="1:4" x14ac:dyDescent="0.25">
      <c r="A69" s="5">
        <v>67</v>
      </c>
      <c r="B69" s="61" t="str">
        <f>IFERROR(IF(VLOOKUP(D69,'[1]Classificação 1ª Fase'!D$4:F$87,3,FALSE)&lt;&gt;"",VLOOKUP(D69,'[1]Classificação 1ª Fase'!D$4:F$87,3,FALSE),_xlfn.CONCAT("Eq ",D69)),_xlfn.CONCAT("Eq ",D69))</f>
        <v>Zero SP</v>
      </c>
      <c r="C69" s="4">
        <v>0.92038851976394653</v>
      </c>
      <c r="D69" s="69">
        <v>123</v>
      </c>
    </row>
    <row r="70" spans="1:4" x14ac:dyDescent="0.25">
      <c r="A70" s="5">
        <v>68</v>
      </c>
      <c r="B70" s="61" t="str">
        <f>IFERROR(IF(VLOOKUP(D70,'[1]Classificação 1ª Fase'!D$4:F$87,3,FALSE)&lt;&gt;"",VLOOKUP(D70,'[1]Classificação 1ª Fase'!D$4:F$87,3,FALSE),_xlfn.CONCAT("Eq ",D70)),_xlfn.CONCAT("Eq ",D70))</f>
        <v>César Muniz RJ</v>
      </c>
      <c r="C70" s="4">
        <v>0.1880342960357666</v>
      </c>
      <c r="D70" s="69">
        <v>142</v>
      </c>
    </row>
    <row r="71" spans="1:4" x14ac:dyDescent="0.25">
      <c r="A71" s="5">
        <v>69</v>
      </c>
      <c r="B71" s="61" t="str">
        <f>IFERROR(IF(VLOOKUP(D71,'[1]Classificação 1ª Fase'!D$4:F$87,3,FALSE)&lt;&gt;"",VLOOKUP(D71,'[1]Classificação 1ª Fase'!D$4:F$87,3,FALSE),_xlfn.CONCAT("Eq ",D71)),_xlfn.CONCAT("Eq ",D71))</f>
        <v>Rodrigo Martins CE</v>
      </c>
      <c r="C71" s="4">
        <v>6.4723432064056396E-2</v>
      </c>
      <c r="D71" s="69">
        <v>147</v>
      </c>
    </row>
    <row r="72" spans="1:4" x14ac:dyDescent="0.25">
      <c r="A72" s="5">
        <v>70</v>
      </c>
      <c r="B72" s="61" t="str">
        <f>IFERROR(IF(VLOOKUP(D72,'[1]Classificação 1ª Fase'!D$4:F$87,3,FALSE)&lt;&gt;"",VLOOKUP(D72,'[1]Classificação 1ª Fase'!D$4:F$87,3,FALSE),_xlfn.CONCAT("Eq ",D72)),_xlfn.CONCAT("Eq ",D72))</f>
        <v>-</v>
      </c>
      <c r="C72" s="4">
        <v>0.57560145854949951</v>
      </c>
      <c r="D72" s="69">
        <v>166</v>
      </c>
    </row>
    <row r="73" spans="1:4" x14ac:dyDescent="0.25">
      <c r="A73" s="5">
        <v>71</v>
      </c>
      <c r="B73" s="61" t="str">
        <f>IFERROR(IF(VLOOKUP(D73,'[1]Classificação 1ª Fase'!D$4:F$87,3,FALSE)&lt;&gt;"",VLOOKUP(D73,'[1]Classificação 1ª Fase'!D$4:F$87,3,FALSE),_xlfn.CONCAT("Eq ",D73)),_xlfn.CONCAT("Eq ",D73))</f>
        <v>Rafael Marques RJ</v>
      </c>
      <c r="C73" s="4">
        <v>0.31147629022598267</v>
      </c>
      <c r="D73" s="69">
        <v>95</v>
      </c>
    </row>
    <row r="74" spans="1:4" x14ac:dyDescent="0.25">
      <c r="A74" s="5">
        <v>72</v>
      </c>
      <c r="B74" s="61" t="str">
        <f>IFERROR(IF(VLOOKUP(D74,'[1]Classificação 1ª Fase'!D$4:F$87,3,FALSE)&lt;&gt;"",VLOOKUP(D74,'[1]Classificação 1ª Fase'!D$4:F$87,3,FALSE),_xlfn.CONCAT("Eq ",D74)),_xlfn.CONCAT("Eq ",D74))</f>
        <v>Galdeano SP</v>
      </c>
      <c r="C74" s="4">
        <v>0.3694310188293457</v>
      </c>
      <c r="D74" s="69">
        <v>98</v>
      </c>
    </row>
    <row r="75" spans="1:4" x14ac:dyDescent="0.25">
      <c r="A75" s="5">
        <v>73</v>
      </c>
      <c r="B75" s="61" t="str">
        <f>IFERROR(IF(VLOOKUP(D75,'[1]Classificação 1ª Fase'!D$4:F$87,3,FALSE)&lt;&gt;"",VLOOKUP(D75,'[1]Classificação 1ª Fase'!D$4:F$87,3,FALSE),_xlfn.CONCAT("Eq ",D75)),_xlfn.CONCAT("Eq ",D75))</f>
        <v>Tiago Spitz MG</v>
      </c>
      <c r="C75" s="4">
        <v>0.38251751661300659</v>
      </c>
      <c r="D75" s="69">
        <v>119</v>
      </c>
    </row>
    <row r="76" spans="1:4" x14ac:dyDescent="0.25">
      <c r="A76" s="5">
        <v>74</v>
      </c>
      <c r="B76" s="61" t="str">
        <f>IFERROR(IF(VLOOKUP(D76,'[1]Classificação 1ª Fase'!D$4:F$87,3,FALSE)&lt;&gt;"",VLOOKUP(D76,'[1]Classificação 1ª Fase'!D$4:F$87,3,FALSE),_xlfn.CONCAT("Eq ",D76)),_xlfn.CONCAT("Eq ",D76))</f>
        <v>Carlão PA</v>
      </c>
      <c r="C76" s="4">
        <v>0.90703976154327393</v>
      </c>
      <c r="D76" s="69">
        <v>122</v>
      </c>
    </row>
    <row r="77" spans="1:4" x14ac:dyDescent="0.25">
      <c r="A77" s="5">
        <v>75</v>
      </c>
      <c r="B77" s="61" t="str">
        <f>IFERROR(IF(VLOOKUP(D77,'[1]Classificação 1ª Fase'!D$4:F$87,3,FALSE)&lt;&gt;"",VLOOKUP(D77,'[1]Classificação 1ª Fase'!D$4:F$87,3,FALSE),_xlfn.CONCAT("Eq ",D77)),_xlfn.CONCAT("Eq ",D77))</f>
        <v>Armando Monteiro MS</v>
      </c>
      <c r="C77" s="4">
        <v>0.53380566835403442</v>
      </c>
      <c r="D77" s="69">
        <v>143</v>
      </c>
    </row>
    <row r="78" spans="1:4" x14ac:dyDescent="0.25">
      <c r="A78" s="5">
        <v>76</v>
      </c>
      <c r="B78" s="61" t="str">
        <f>IFERROR(IF(VLOOKUP(D78,'[1]Classificação 1ª Fase'!D$4:F$87,3,FALSE)&lt;&gt;"",VLOOKUP(D78,'[1]Classificação 1ª Fase'!D$4:F$87,3,FALSE),_xlfn.CONCAT("Eq ",D78)),_xlfn.CONCAT("Eq ",D78))</f>
        <v>João Carrasco DF</v>
      </c>
      <c r="C78" s="4">
        <v>0.81828761100769043</v>
      </c>
      <c r="D78" s="69">
        <v>146</v>
      </c>
    </row>
    <row r="79" spans="1:4" x14ac:dyDescent="0.25">
      <c r="A79" s="5">
        <v>77</v>
      </c>
      <c r="B79" s="61" t="str">
        <f>IFERROR(IF(VLOOKUP(D79,'[1]Classificação 1ª Fase'!D$4:F$87,3,FALSE)&lt;&gt;"",VLOOKUP(D79,'[1]Classificação 1ª Fase'!D$4:F$87,3,FALSE),_xlfn.CONCAT("Eq ",D79)),_xlfn.CONCAT("Eq ",D79))</f>
        <v>-</v>
      </c>
      <c r="C79" s="4">
        <v>0.81051439046859741</v>
      </c>
      <c r="D79" s="69">
        <v>167</v>
      </c>
    </row>
    <row r="80" spans="1:4" x14ac:dyDescent="0.25">
      <c r="A80" s="5">
        <v>78</v>
      </c>
      <c r="B80" s="61" t="str">
        <f>IFERROR(IF(VLOOKUP(D80,'[1]Classificação 1ª Fase'!D$4:F$87,3,FALSE)&lt;&gt;"",VLOOKUP(D80,'[1]Classificação 1ª Fase'!D$4:F$87,3,FALSE),_xlfn.CONCAT("Eq ",D80)),_xlfn.CONCAT("Eq ",D80))</f>
        <v>Flávio Oliveira DF</v>
      </c>
      <c r="C80" s="4">
        <v>0.30267560482025146</v>
      </c>
      <c r="D80" s="69">
        <v>96</v>
      </c>
    </row>
    <row r="81" spans="1:4" x14ac:dyDescent="0.25">
      <c r="A81" s="5">
        <v>79</v>
      </c>
      <c r="B81" s="61" t="str">
        <f>IFERROR(IF(VLOOKUP(D81,'[1]Classificação 1ª Fase'!D$4:F$87,3,FALSE)&lt;&gt;"",VLOOKUP(D81,'[1]Classificação 1ª Fase'!D$4:F$87,3,FALSE),_xlfn.CONCAT("Eq ",D81)),_xlfn.CONCAT("Eq ",D81))</f>
        <v>Luis Eduardo AM</v>
      </c>
      <c r="C81" s="4">
        <v>0.95082575082778931</v>
      </c>
      <c r="D81" s="69">
        <v>97</v>
      </c>
    </row>
    <row r="82" spans="1:4" x14ac:dyDescent="0.25">
      <c r="A82" s="5">
        <v>80</v>
      </c>
      <c r="B82" s="61" t="str">
        <f>IFERROR(IF(VLOOKUP(D82,'[1]Classificação 1ª Fase'!D$4:F$87,3,FALSE)&lt;&gt;"",VLOOKUP(D82,'[1]Classificação 1ª Fase'!D$4:F$87,3,FALSE),_xlfn.CONCAT("Eq ",D82)),_xlfn.CONCAT("Eq ",D82))</f>
        <v>Felipe Drago DF</v>
      </c>
      <c r="C82" s="4">
        <v>0.96037006378173828</v>
      </c>
      <c r="D82" s="69">
        <v>120</v>
      </c>
    </row>
    <row r="83" spans="1:4" x14ac:dyDescent="0.25">
      <c r="A83" s="5">
        <v>81</v>
      </c>
      <c r="B83" s="61" t="str">
        <f>IFERROR(IF(VLOOKUP(D83,'[1]Classificação 1ª Fase'!D$4:F$87,3,FALSE)&lt;&gt;"",VLOOKUP(D83,'[1]Classificação 1ª Fase'!D$4:F$87,3,FALSE),_xlfn.CONCAT("Eq ",D83)),_xlfn.CONCAT("Eq ",D83))</f>
        <v>Heraldino RJ</v>
      </c>
      <c r="C83" s="4">
        <v>0.55490607023239136</v>
      </c>
      <c r="D83" s="69">
        <v>121</v>
      </c>
    </row>
    <row r="84" spans="1:4" x14ac:dyDescent="0.25">
      <c r="A84" s="5">
        <v>82</v>
      </c>
      <c r="B84" s="61" t="str">
        <f>IFERROR(IF(VLOOKUP(D84,'[1]Classificação 1ª Fase'!D$4:F$87,3,FALSE)&lt;&gt;"",VLOOKUP(D84,'[1]Classificação 1ª Fase'!D$4:F$87,3,FALSE),_xlfn.CONCAT("Eq ",D84)),_xlfn.CONCAT("Eq ",D84))</f>
        <v>Roberto Petrini PR</v>
      </c>
      <c r="C84" s="4">
        <v>0.76543867588043213</v>
      </c>
      <c r="D84" s="69">
        <v>144</v>
      </c>
    </row>
    <row r="85" spans="1:4" x14ac:dyDescent="0.25">
      <c r="A85" s="5">
        <v>83</v>
      </c>
      <c r="B85" s="61" t="str">
        <f>IFERROR(IF(VLOOKUP(D85,'[1]Classificação 1ª Fase'!D$4:F$87,3,FALSE)&lt;&gt;"",VLOOKUP(D85,'[1]Classificação 1ª Fase'!D$4:F$87,3,FALSE),_xlfn.CONCAT("Eq ",D85)),_xlfn.CONCAT("Eq ",D85))</f>
        <v>Rafael Santos SP</v>
      </c>
      <c r="C85" s="4">
        <v>0.96320182085037231</v>
      </c>
      <c r="D85" s="69">
        <v>145</v>
      </c>
    </row>
    <row r="86" spans="1:4" x14ac:dyDescent="0.25">
      <c r="A86" s="5">
        <v>84</v>
      </c>
      <c r="B86" s="61" t="str">
        <f>IFERROR(IF(VLOOKUP(D86,'[1]Classificação 1ª Fase'!D$4:F$87,3,FALSE)&lt;&gt;"",VLOOKUP(D86,'[1]Classificação 1ª Fase'!D$4:F$87,3,FALSE),_xlfn.CONCAT("Eq ",D86)),_xlfn.CONCAT("Eq ",D86))</f>
        <v>-</v>
      </c>
      <c r="C86" s="4">
        <v>0.32390713691711426</v>
      </c>
      <c r="D86" s="69">
        <v>168</v>
      </c>
    </row>
    <row r="87" spans="1:4" x14ac:dyDescent="0.25">
      <c r="D87" s="67"/>
    </row>
    <row r="88" spans="1:4" x14ac:dyDescent="0.25">
      <c r="D88" s="67"/>
    </row>
    <row r="89" spans="1:4" x14ac:dyDescent="0.25">
      <c r="D89" s="67"/>
    </row>
    <row r="90" spans="1:4" x14ac:dyDescent="0.25">
      <c r="D90" s="67"/>
    </row>
    <row r="91" spans="1:4" x14ac:dyDescent="0.25">
      <c r="D91" s="67"/>
    </row>
    <row r="92" spans="1:4" x14ac:dyDescent="0.25">
      <c r="D92" s="67"/>
    </row>
    <row r="93" spans="1:4" x14ac:dyDescent="0.25">
      <c r="D93" s="67"/>
    </row>
    <row r="94" spans="1:4" x14ac:dyDescent="0.25">
      <c r="D94" s="67"/>
    </row>
    <row r="95" spans="1:4" x14ac:dyDescent="0.25">
      <c r="D95" s="67"/>
    </row>
    <row r="96" spans="1:4" x14ac:dyDescent="0.25">
      <c r="D96" s="68"/>
    </row>
    <row r="97" spans="4:4" x14ac:dyDescent="0.25">
      <c r="D97" s="68"/>
    </row>
    <row r="98" spans="4:4" x14ac:dyDescent="0.25">
      <c r="D98" s="68"/>
    </row>
    <row r="99" spans="4:4" x14ac:dyDescent="0.25">
      <c r="D99" s="68"/>
    </row>
    <row r="100" spans="4:4" x14ac:dyDescent="0.25">
      <c r="D100" s="68"/>
    </row>
    <row r="101" spans="4:4" x14ac:dyDescent="0.25">
      <c r="D101" s="68"/>
    </row>
    <row r="102" spans="4:4" x14ac:dyDescent="0.25">
      <c r="D102" s="68"/>
    </row>
    <row r="103" spans="4:4" x14ac:dyDescent="0.25">
      <c r="D103" s="68"/>
    </row>
    <row r="104" spans="4:4" x14ac:dyDescent="0.25">
      <c r="D104" s="68"/>
    </row>
    <row r="105" spans="4:4" x14ac:dyDescent="0.25">
      <c r="D105" s="68"/>
    </row>
  </sheetData>
  <sheetProtection algorithmName="SHA-512" hashValue="e1xeBF4OCwATrAfuEg6vSaogqpJMrhlsPt2e9SsAo9NASQ6GkgMM/Ij4Xl0R/Zp+QXKPNdp6gWA48uG1DfsrOg==" saltValue="7esGyhoZ9n3C4MwsQFRMvg==" spinCount="100000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7EEE2-3E52-4451-BE5E-02E3FEF77717}">
  <dimension ref="A1:H109"/>
  <sheetViews>
    <sheetView showGridLines="0" workbookViewId="0">
      <pane ySplit="2" topLeftCell="A3" activePane="bottomLeft" state="frozen"/>
      <selection pane="bottomLeft"/>
    </sheetView>
  </sheetViews>
  <sheetFormatPr defaultRowHeight="15.75" x14ac:dyDescent="0.25"/>
  <cols>
    <col min="1" max="1" width="5.7109375" style="1" customWidth="1"/>
    <col min="2" max="2" width="50.7109375" style="1" customWidth="1"/>
    <col min="3" max="4" width="9.140625" style="1"/>
    <col min="5" max="26" width="0" style="1" hidden="1" customWidth="1"/>
    <col min="27" max="16384" width="9.140625" style="1"/>
  </cols>
  <sheetData>
    <row r="1" spans="1:8" ht="20.25" x14ac:dyDescent="0.3">
      <c r="B1" s="2" t="s">
        <v>230</v>
      </c>
    </row>
    <row r="2" spans="1:8" x14ac:dyDescent="0.25">
      <c r="B2" s="3" t="s">
        <v>0</v>
      </c>
    </row>
    <row r="3" spans="1:8" x14ac:dyDescent="0.25">
      <c r="A3" s="6" t="s">
        <v>1</v>
      </c>
      <c r="E3" s="1">
        <v>1</v>
      </c>
      <c r="F3" s="1">
        <v>2</v>
      </c>
      <c r="G3" s="1">
        <v>3</v>
      </c>
      <c r="H3" s="1">
        <v>4</v>
      </c>
    </row>
    <row r="4" spans="1:8" x14ac:dyDescent="0.25">
      <c r="A4" s="1">
        <v>1</v>
      </c>
      <c r="B4" s="1" t="str">
        <f>VLOOKUP($A4, Equipes!$A$2:$B$86, 2, FALSE)</f>
        <v>Rodrigo Costa RJ</v>
      </c>
      <c r="E4" s="1">
        <v>5</v>
      </c>
      <c r="F4" s="1">
        <v>6</v>
      </c>
      <c r="G4" s="1">
        <v>7</v>
      </c>
    </row>
    <row r="5" spans="1:8" x14ac:dyDescent="0.25">
      <c r="A5" s="1">
        <v>2</v>
      </c>
      <c r="B5" s="1" t="str">
        <f>VLOOKUP($A5, Equipes!$A$2:$B$86, 2, FALSE)</f>
        <v>Paulinho DF</v>
      </c>
    </row>
    <row r="6" spans="1:8" x14ac:dyDescent="0.25">
      <c r="A6" s="1">
        <v>3</v>
      </c>
      <c r="B6" s="1" t="str">
        <f>VLOOKUP($A6, Equipes!$A$2:$B$86, 2, FALSE)</f>
        <v>Júlio Ramos SC</v>
      </c>
    </row>
    <row r="7" spans="1:8" x14ac:dyDescent="0.25">
      <c r="A7" s="1">
        <v>4</v>
      </c>
      <c r="B7" s="1" t="str">
        <f>VLOOKUP($A7, Equipes!$A$2:$B$86, 2, FALSE)</f>
        <v>George Aguiar SC</v>
      </c>
    </row>
    <row r="8" spans="1:8" x14ac:dyDescent="0.25">
      <c r="A8" s="1">
        <v>5</v>
      </c>
      <c r="B8" s="1" t="str">
        <f>VLOOKUP($A8, Equipes!$A$2:$B$86, 2, FALSE)</f>
        <v>Fábio Fortes RS</v>
      </c>
    </row>
    <row r="9" spans="1:8" x14ac:dyDescent="0.25">
      <c r="A9" s="1">
        <v>6</v>
      </c>
      <c r="B9" s="1" t="str">
        <f>VLOOKUP($A9, Equipes!$A$2:$B$86, 2, FALSE)</f>
        <v>Luporini SP</v>
      </c>
    </row>
    <row r="10" spans="1:8" x14ac:dyDescent="0.25">
      <c r="A10" s="1">
        <v>7</v>
      </c>
      <c r="B10" s="1" t="str">
        <f>VLOOKUP($A10, Equipes!$A$2:$B$86, 2, FALSE)</f>
        <v>Flávio Campos DF</v>
      </c>
    </row>
    <row r="12" spans="1:8" x14ac:dyDescent="0.25">
      <c r="A12" s="6" t="s">
        <v>2</v>
      </c>
      <c r="E12" s="1">
        <v>8</v>
      </c>
      <c r="F12" s="1">
        <v>9</v>
      </c>
      <c r="G12" s="1">
        <v>10</v>
      </c>
      <c r="H12" s="1">
        <v>11</v>
      </c>
    </row>
    <row r="13" spans="1:8" x14ac:dyDescent="0.25">
      <c r="A13" s="1">
        <v>8</v>
      </c>
      <c r="B13" s="1" t="str">
        <f>VLOOKUP($A13, Equipes!$A$2:$B$86, 2, FALSE)</f>
        <v>Kojala MG</v>
      </c>
      <c r="E13" s="1">
        <v>12</v>
      </c>
      <c r="F13" s="1">
        <v>13</v>
      </c>
      <c r="G13" s="1">
        <v>14</v>
      </c>
    </row>
    <row r="14" spans="1:8" x14ac:dyDescent="0.25">
      <c r="A14" s="1">
        <v>9</v>
      </c>
      <c r="B14" s="1" t="str">
        <f>VLOOKUP($A14, Equipes!$A$2:$B$86, 2, FALSE)</f>
        <v>Ademir RJ</v>
      </c>
    </row>
    <row r="15" spans="1:8" x14ac:dyDescent="0.25">
      <c r="A15" s="1">
        <v>10</v>
      </c>
      <c r="B15" s="1" t="str">
        <f>VLOOKUP($A15, Equipes!$A$2:$B$86, 2, FALSE)</f>
        <v>Ricardo Teles MS</v>
      </c>
    </row>
    <row r="16" spans="1:8" x14ac:dyDescent="0.25">
      <c r="A16" s="1">
        <v>11</v>
      </c>
      <c r="B16" s="1" t="str">
        <f>VLOOKUP($A16, Equipes!$A$2:$B$86, 2, FALSE)</f>
        <v>Nicholas Rodrigues RJ</v>
      </c>
    </row>
    <row r="17" spans="1:8" x14ac:dyDescent="0.25">
      <c r="A17" s="1">
        <v>12</v>
      </c>
      <c r="B17" s="1" t="str">
        <f>VLOOKUP($A17, Equipes!$A$2:$B$86, 2, FALSE)</f>
        <v>Cristiano MG</v>
      </c>
    </row>
    <row r="18" spans="1:8" x14ac:dyDescent="0.25">
      <c r="A18" s="1">
        <v>13</v>
      </c>
      <c r="B18" s="1" t="str">
        <f>VLOOKUP($A18, Equipes!$A$2:$B$86, 2, FALSE)</f>
        <v>Bispo RJ</v>
      </c>
    </row>
    <row r="19" spans="1:8" x14ac:dyDescent="0.25">
      <c r="A19" s="1">
        <v>14</v>
      </c>
      <c r="B19" s="1" t="str">
        <f>VLOOKUP($A19, Equipes!$A$2:$B$86, 2, FALSE)</f>
        <v>Lander GO</v>
      </c>
    </row>
    <row r="21" spans="1:8" x14ac:dyDescent="0.25">
      <c r="A21" s="6" t="s">
        <v>3</v>
      </c>
      <c r="E21" s="1">
        <v>15</v>
      </c>
      <c r="F21" s="1">
        <v>16</v>
      </c>
      <c r="G21" s="1">
        <v>17</v>
      </c>
      <c r="H21" s="1">
        <v>18</v>
      </c>
    </row>
    <row r="22" spans="1:8" x14ac:dyDescent="0.25">
      <c r="A22" s="1">
        <v>15</v>
      </c>
      <c r="B22" s="1" t="str">
        <f>VLOOKUP($A22, Equipes!$A$2:$B$86, 2, FALSE)</f>
        <v>Marcinho RJ</v>
      </c>
      <c r="E22" s="1">
        <v>19</v>
      </c>
      <c r="F22" s="1">
        <v>20</v>
      </c>
      <c r="G22" s="1">
        <v>21</v>
      </c>
    </row>
    <row r="23" spans="1:8" x14ac:dyDescent="0.25">
      <c r="A23" s="1">
        <v>16</v>
      </c>
      <c r="B23" s="1" t="str">
        <f>VLOOKUP($A23, Equipes!$A$2:$B$86, 2, FALSE)</f>
        <v>Davi Trigueiros PR</v>
      </c>
    </row>
    <row r="24" spans="1:8" x14ac:dyDescent="0.25">
      <c r="A24" s="1">
        <v>17</v>
      </c>
      <c r="B24" s="1" t="str">
        <f>VLOOKUP($A24, Equipes!$A$2:$B$86, 2, FALSE)</f>
        <v>Jorge Calberg PR</v>
      </c>
    </row>
    <row r="25" spans="1:8" x14ac:dyDescent="0.25">
      <c r="A25" s="1">
        <v>18</v>
      </c>
      <c r="B25" s="1" t="str">
        <f>VLOOKUP($A25, Equipes!$A$2:$B$86, 2, FALSE)</f>
        <v>Augusto Barba SM</v>
      </c>
    </row>
    <row r="26" spans="1:8" x14ac:dyDescent="0.25">
      <c r="A26" s="1">
        <v>19</v>
      </c>
      <c r="B26" s="1" t="str">
        <f>VLOOKUP($A26, Equipes!$A$2:$B$86, 2, FALSE)</f>
        <v>Marco Antonio RJ</v>
      </c>
    </row>
    <row r="27" spans="1:8" x14ac:dyDescent="0.25">
      <c r="A27" s="1">
        <v>20</v>
      </c>
      <c r="B27" s="1" t="str">
        <f>VLOOKUP($A27, Equipes!$A$2:$B$86, 2, FALSE)</f>
        <v>Oswaldo Fabeni SC</v>
      </c>
    </row>
    <row r="28" spans="1:8" x14ac:dyDescent="0.25">
      <c r="A28" s="1">
        <v>21</v>
      </c>
      <c r="B28" s="1" t="str">
        <f>VLOOKUP($A28, Equipes!$A$2:$B$86, 2, FALSE)</f>
        <v>Chicones DF</v>
      </c>
    </row>
    <row r="30" spans="1:8" x14ac:dyDescent="0.25">
      <c r="A30" s="6" t="s">
        <v>4</v>
      </c>
      <c r="E30" s="1">
        <v>22</v>
      </c>
      <c r="F30" s="1">
        <v>23</v>
      </c>
      <c r="G30" s="1">
        <v>24</v>
      </c>
      <c r="H30" s="1">
        <v>25</v>
      </c>
    </row>
    <row r="31" spans="1:8" x14ac:dyDescent="0.25">
      <c r="A31" s="1">
        <v>22</v>
      </c>
      <c r="B31" s="1" t="str">
        <f>VLOOKUP($A31, Equipes!$A$2:$B$86, 2, FALSE)</f>
        <v>Almir RJ</v>
      </c>
      <c r="E31" s="1">
        <v>26</v>
      </c>
      <c r="F31" s="1">
        <v>27</v>
      </c>
      <c r="G31" s="1">
        <v>28</v>
      </c>
    </row>
    <row r="32" spans="1:8" x14ac:dyDescent="0.25">
      <c r="A32" s="1">
        <v>23</v>
      </c>
      <c r="B32" s="1" t="str">
        <f>VLOOKUP($A32, Equipes!$A$2:$B$86, 2, FALSE)</f>
        <v>Jorge Ferraz RJ</v>
      </c>
    </row>
    <row r="33" spans="1:8" x14ac:dyDescent="0.25">
      <c r="A33" s="1">
        <v>24</v>
      </c>
      <c r="B33" s="1" t="str">
        <f>VLOOKUP($A33, Equipes!$A$2:$B$86, 2, FALSE)</f>
        <v>Marcus Ohya PR</v>
      </c>
    </row>
    <row r="34" spans="1:8" x14ac:dyDescent="0.25">
      <c r="A34" s="1">
        <v>25</v>
      </c>
      <c r="B34" s="1" t="str">
        <f>VLOOKUP($A34, Equipes!$A$2:$B$86, 2, FALSE)</f>
        <v>Antonio RJ</v>
      </c>
    </row>
    <row r="35" spans="1:8" x14ac:dyDescent="0.25">
      <c r="A35" s="1">
        <v>26</v>
      </c>
      <c r="B35" s="1" t="str">
        <f>VLOOKUP($A35, Equipes!$A$2:$B$86, 2, FALSE)</f>
        <v>Alencar SP</v>
      </c>
    </row>
    <row r="36" spans="1:8" x14ac:dyDescent="0.25">
      <c r="A36" s="1">
        <v>27</v>
      </c>
      <c r="B36" s="1" t="str">
        <f>VLOOKUP($A36, Equipes!$A$2:$B$86, 2, FALSE)</f>
        <v>Léo Carioca SP</v>
      </c>
    </row>
    <row r="37" spans="1:8" x14ac:dyDescent="0.25">
      <c r="A37" s="1">
        <v>28</v>
      </c>
      <c r="B37" s="1" t="str">
        <f>VLOOKUP($A37, Equipes!$A$2:$B$86, 2, FALSE)</f>
        <v>-</v>
      </c>
    </row>
    <row r="39" spans="1:8" x14ac:dyDescent="0.25">
      <c r="A39" s="6" t="s">
        <v>5</v>
      </c>
      <c r="E39" s="1">
        <v>29</v>
      </c>
      <c r="F39" s="1">
        <v>30</v>
      </c>
      <c r="G39" s="1">
        <v>31</v>
      </c>
      <c r="H39" s="1">
        <v>32</v>
      </c>
    </row>
    <row r="40" spans="1:8" x14ac:dyDescent="0.25">
      <c r="A40" s="1">
        <v>29</v>
      </c>
      <c r="B40" s="1" t="str">
        <f>VLOOKUP($A40, Equipes!$A$2:$B$86, 2, FALSE)</f>
        <v>Jhonata AM</v>
      </c>
      <c r="E40" s="1">
        <v>33</v>
      </c>
      <c r="F40" s="1">
        <v>34</v>
      </c>
      <c r="G40" s="1">
        <v>35</v>
      </c>
    </row>
    <row r="41" spans="1:8" x14ac:dyDescent="0.25">
      <c r="A41" s="1">
        <v>30</v>
      </c>
      <c r="B41" s="1" t="str">
        <f>VLOOKUP($A41, Equipes!$A$2:$B$86, 2, FALSE)</f>
        <v>Sarti Neto RJ</v>
      </c>
    </row>
    <row r="42" spans="1:8" x14ac:dyDescent="0.25">
      <c r="A42" s="1">
        <v>31</v>
      </c>
      <c r="B42" s="1" t="str">
        <f>VLOOKUP($A42, Equipes!$A$2:$B$86, 2, FALSE)</f>
        <v>Sérgio Barreira SP</v>
      </c>
    </row>
    <row r="43" spans="1:8" x14ac:dyDescent="0.25">
      <c r="A43" s="1">
        <v>32</v>
      </c>
      <c r="B43" s="1" t="str">
        <f>VLOOKUP($A43, Equipes!$A$2:$B$86, 2, FALSE)</f>
        <v>Erismar SP</v>
      </c>
    </row>
    <row r="44" spans="1:8" x14ac:dyDescent="0.25">
      <c r="A44" s="1">
        <v>33</v>
      </c>
      <c r="B44" s="1" t="str">
        <f>VLOOKUP($A44, Equipes!$A$2:$B$86, 2, FALSE)</f>
        <v>Rogelton PR</v>
      </c>
    </row>
    <row r="45" spans="1:8" x14ac:dyDescent="0.25">
      <c r="A45" s="1">
        <v>34</v>
      </c>
      <c r="B45" s="1" t="str">
        <f>VLOOKUP($A45, Equipes!$A$2:$B$86, 2, FALSE)</f>
        <v>Netynho PE</v>
      </c>
    </row>
    <row r="46" spans="1:8" x14ac:dyDescent="0.25">
      <c r="A46" s="1">
        <v>35</v>
      </c>
      <c r="B46" s="1" t="str">
        <f>VLOOKUP($A46, Equipes!$A$2:$B$86, 2, FALSE)</f>
        <v>-</v>
      </c>
    </row>
    <row r="48" spans="1:8" x14ac:dyDescent="0.25">
      <c r="A48" s="6" t="s">
        <v>6</v>
      </c>
      <c r="E48" s="1">
        <v>36</v>
      </c>
      <c r="F48" s="1">
        <v>37</v>
      </c>
      <c r="G48" s="1">
        <v>38</v>
      </c>
      <c r="H48" s="1">
        <v>39</v>
      </c>
    </row>
    <row r="49" spans="1:8" x14ac:dyDescent="0.25">
      <c r="A49" s="1">
        <v>36</v>
      </c>
      <c r="B49" s="1" t="str">
        <f>VLOOKUP($A49, Equipes!$A$2:$B$86, 2, FALSE)</f>
        <v>Ricardo Guedes SC</v>
      </c>
      <c r="E49" s="1">
        <v>40</v>
      </c>
      <c r="F49" s="1">
        <v>41</v>
      </c>
      <c r="G49" s="1">
        <v>42</v>
      </c>
    </row>
    <row r="50" spans="1:8" x14ac:dyDescent="0.25">
      <c r="A50" s="1">
        <v>37</v>
      </c>
      <c r="B50" s="1" t="str">
        <f>VLOOKUP($A50, Equipes!$A$2:$B$86, 2, FALSE)</f>
        <v>Leo Anache MS</v>
      </c>
    </row>
    <row r="51" spans="1:8" x14ac:dyDescent="0.25">
      <c r="A51" s="1">
        <v>38</v>
      </c>
      <c r="B51" s="1" t="str">
        <f>VLOOKUP($A51, Equipes!$A$2:$B$86, 2, FALSE)</f>
        <v>Ivan Falcão AM</v>
      </c>
    </row>
    <row r="52" spans="1:8" x14ac:dyDescent="0.25">
      <c r="A52" s="1">
        <v>39</v>
      </c>
      <c r="B52" s="1" t="str">
        <f>VLOOKUP($A52, Equipes!$A$2:$B$86, 2, FALSE)</f>
        <v>Praciano CE</v>
      </c>
    </row>
    <row r="53" spans="1:8" x14ac:dyDescent="0.25">
      <c r="A53" s="1">
        <v>40</v>
      </c>
      <c r="B53" s="1" t="str">
        <f>VLOOKUP($A53, Equipes!$A$2:$B$86, 2, FALSE)</f>
        <v>Leo Fernandes RJ</v>
      </c>
    </row>
    <row r="54" spans="1:8" x14ac:dyDescent="0.25">
      <c r="A54" s="1">
        <v>41</v>
      </c>
      <c r="B54" s="1" t="str">
        <f>VLOOKUP($A54, Equipes!$A$2:$B$86, 2, FALSE)</f>
        <v>Baby SP</v>
      </c>
    </row>
    <row r="55" spans="1:8" x14ac:dyDescent="0.25">
      <c r="A55" s="1">
        <v>42</v>
      </c>
      <c r="B55" s="1" t="str">
        <f>VLOOKUP($A55, Equipes!$A$2:$B$86, 2, FALSE)</f>
        <v>-</v>
      </c>
    </row>
    <row r="57" spans="1:8" x14ac:dyDescent="0.25">
      <c r="A57" s="6" t="s">
        <v>7</v>
      </c>
      <c r="E57" s="1">
        <v>43</v>
      </c>
      <c r="F57" s="1">
        <v>44</v>
      </c>
      <c r="G57" s="1">
        <v>45</v>
      </c>
      <c r="H57" s="1">
        <v>46</v>
      </c>
    </row>
    <row r="58" spans="1:8" x14ac:dyDescent="0.25">
      <c r="A58" s="1">
        <v>43</v>
      </c>
      <c r="B58" s="1" t="str">
        <f>VLOOKUP($A58, Equipes!$A$2:$B$86, 2, FALSE)</f>
        <v>Marcelo Rodrigues PR</v>
      </c>
      <c r="E58" s="1">
        <v>47</v>
      </c>
      <c r="F58" s="1">
        <v>48</v>
      </c>
      <c r="G58" s="1">
        <v>49</v>
      </c>
    </row>
    <row r="59" spans="1:8" x14ac:dyDescent="0.25">
      <c r="A59" s="1">
        <v>44</v>
      </c>
      <c r="B59" s="1" t="str">
        <f>VLOOKUP($A59, Equipes!$A$2:$B$86, 2, FALSE)</f>
        <v>Zé Spy RJ</v>
      </c>
    </row>
    <row r="60" spans="1:8" x14ac:dyDescent="0.25">
      <c r="A60" s="1">
        <v>45</v>
      </c>
      <c r="B60" s="1" t="str">
        <f>VLOOKUP($A60, Equipes!$A$2:$B$86, 2, FALSE)</f>
        <v>Giuseppe AM</v>
      </c>
    </row>
    <row r="61" spans="1:8" x14ac:dyDescent="0.25">
      <c r="A61" s="1">
        <v>46</v>
      </c>
      <c r="B61" s="1" t="str">
        <f>VLOOKUP($A61, Equipes!$A$2:$B$86, 2, FALSE)</f>
        <v>Ruas SP</v>
      </c>
    </row>
    <row r="62" spans="1:8" x14ac:dyDescent="0.25">
      <c r="A62" s="1">
        <v>47</v>
      </c>
      <c r="B62" s="1" t="str">
        <f>VLOOKUP($A62, Equipes!$A$2:$B$86, 2, FALSE)</f>
        <v>Sylvio PR</v>
      </c>
    </row>
    <row r="63" spans="1:8" x14ac:dyDescent="0.25">
      <c r="A63" s="1">
        <v>48</v>
      </c>
      <c r="B63" s="1" t="str">
        <f>VLOOKUP($A63, Equipes!$A$2:$B$86, 2, FALSE)</f>
        <v>Zanella SP</v>
      </c>
    </row>
    <row r="64" spans="1:8" x14ac:dyDescent="0.25">
      <c r="A64" s="1">
        <v>49</v>
      </c>
      <c r="B64" s="1" t="str">
        <f>VLOOKUP($A64, Equipes!$A$2:$B$86, 2, FALSE)</f>
        <v>-</v>
      </c>
    </row>
    <row r="66" spans="1:8" x14ac:dyDescent="0.25">
      <c r="A66" s="6" t="s">
        <v>8</v>
      </c>
      <c r="E66" s="1">
        <v>50</v>
      </c>
      <c r="F66" s="1">
        <v>51</v>
      </c>
      <c r="G66" s="1">
        <v>52</v>
      </c>
      <c r="H66" s="1">
        <v>53</v>
      </c>
    </row>
    <row r="67" spans="1:8" x14ac:dyDescent="0.25">
      <c r="A67" s="1">
        <v>50</v>
      </c>
      <c r="B67" s="1" t="str">
        <f>VLOOKUP($A67, Equipes!$A$2:$B$86, 2, FALSE)</f>
        <v>Edmilson Chagas RJ</v>
      </c>
      <c r="E67" s="1">
        <v>54</v>
      </c>
      <c r="F67" s="1">
        <v>55</v>
      </c>
      <c r="G67" s="1">
        <v>56</v>
      </c>
    </row>
    <row r="68" spans="1:8" x14ac:dyDescent="0.25">
      <c r="A68" s="1">
        <v>51</v>
      </c>
      <c r="B68" s="1" t="str">
        <f>VLOOKUP($A68, Equipes!$A$2:$B$86, 2, FALSE)</f>
        <v>Harley RJ</v>
      </c>
    </row>
    <row r="69" spans="1:8" x14ac:dyDescent="0.25">
      <c r="A69" s="1">
        <v>52</v>
      </c>
      <c r="B69" s="1" t="str">
        <f>VLOOKUP($A69, Equipes!$A$2:$B$86, 2, FALSE)</f>
        <v>Rodrigo Moro SP</v>
      </c>
    </row>
    <row r="70" spans="1:8" x14ac:dyDescent="0.25">
      <c r="A70" s="1">
        <v>53</v>
      </c>
      <c r="B70" s="1" t="str">
        <f>VLOOKUP($A70, Equipes!$A$2:$B$86, 2, FALSE)</f>
        <v>Betaressi SP</v>
      </c>
    </row>
    <row r="71" spans="1:8" x14ac:dyDescent="0.25">
      <c r="A71" s="1">
        <v>54</v>
      </c>
      <c r="B71" s="1" t="str">
        <f>VLOOKUP($A71, Equipes!$A$2:$B$86, 2, FALSE)</f>
        <v>Gabriela PA</v>
      </c>
    </row>
    <row r="72" spans="1:8" x14ac:dyDescent="0.25">
      <c r="A72" s="1">
        <v>55</v>
      </c>
      <c r="B72" s="1" t="str">
        <f>VLOOKUP($A72, Equipes!$A$2:$B$86, 2, FALSE)</f>
        <v>Carlos André MG</v>
      </c>
    </row>
    <row r="73" spans="1:8" x14ac:dyDescent="0.25">
      <c r="A73" s="1">
        <v>56</v>
      </c>
      <c r="B73" s="1" t="str">
        <f>VLOOKUP($A73, Equipes!$A$2:$B$86, 2, FALSE)</f>
        <v>-</v>
      </c>
    </row>
    <row r="75" spans="1:8" x14ac:dyDescent="0.25">
      <c r="A75" s="6" t="s">
        <v>9</v>
      </c>
      <c r="E75" s="1">
        <v>57</v>
      </c>
      <c r="F75" s="1">
        <v>58</v>
      </c>
      <c r="G75" s="1">
        <v>59</v>
      </c>
      <c r="H75" s="1">
        <v>60</v>
      </c>
    </row>
    <row r="76" spans="1:8" x14ac:dyDescent="0.25">
      <c r="A76" s="1">
        <v>57</v>
      </c>
      <c r="B76" s="1" t="str">
        <f>VLOOKUP($A76, Equipes!$A$2:$B$86, 2, FALSE)</f>
        <v>Bruno Calinçane MG</v>
      </c>
      <c r="E76" s="1">
        <v>61</v>
      </c>
      <c r="F76" s="1">
        <v>62</v>
      </c>
      <c r="G76" s="1">
        <v>63</v>
      </c>
    </row>
    <row r="77" spans="1:8" x14ac:dyDescent="0.25">
      <c r="A77" s="1">
        <v>58</v>
      </c>
      <c r="B77" s="1" t="str">
        <f>VLOOKUP($A77, Equipes!$A$2:$B$86, 2, FALSE)</f>
        <v>Leo Machado MG</v>
      </c>
    </row>
    <row r="78" spans="1:8" x14ac:dyDescent="0.25">
      <c r="A78" s="1">
        <v>59</v>
      </c>
      <c r="B78" s="1" t="str">
        <f>VLOOKUP($A78, Equipes!$A$2:$B$86, 2, FALSE)</f>
        <v>Valcy Jaques RJ</v>
      </c>
    </row>
    <row r="79" spans="1:8" x14ac:dyDescent="0.25">
      <c r="A79" s="1">
        <v>60</v>
      </c>
      <c r="B79" s="1" t="str">
        <f>VLOOKUP($A79, Equipes!$A$2:$B$86, 2, FALSE)</f>
        <v>Gilberto Almeida RJ</v>
      </c>
    </row>
    <row r="80" spans="1:8" x14ac:dyDescent="0.25">
      <c r="A80" s="1">
        <v>61</v>
      </c>
      <c r="B80" s="1" t="str">
        <f>VLOOKUP($A80, Equipes!$A$2:$B$86, 2, FALSE)</f>
        <v>Porphirio RJ</v>
      </c>
    </row>
    <row r="81" spans="1:8" x14ac:dyDescent="0.25">
      <c r="A81" s="1">
        <v>62</v>
      </c>
      <c r="B81" s="1" t="str">
        <f>VLOOKUP($A81, Equipes!$A$2:$B$86, 2, FALSE)</f>
        <v>Sallys Martins SP</v>
      </c>
    </row>
    <row r="82" spans="1:8" x14ac:dyDescent="0.25">
      <c r="A82" s="1">
        <v>63</v>
      </c>
      <c r="B82" s="1" t="str">
        <f>VLOOKUP($A82, Equipes!$A$2:$B$86, 2, FALSE)</f>
        <v>-</v>
      </c>
    </row>
    <row r="84" spans="1:8" x14ac:dyDescent="0.25">
      <c r="A84" s="6" t="s">
        <v>10</v>
      </c>
      <c r="E84" s="1">
        <v>64</v>
      </c>
      <c r="F84" s="1">
        <v>65</v>
      </c>
      <c r="G84" s="1">
        <v>66</v>
      </c>
      <c r="H84" s="1">
        <v>67</v>
      </c>
    </row>
    <row r="85" spans="1:8" x14ac:dyDescent="0.25">
      <c r="A85" s="1">
        <v>64</v>
      </c>
      <c r="B85" s="1" t="str">
        <f>VLOOKUP($A85, Equipes!$A$2:$B$86, 2, FALSE)</f>
        <v>André Santos RJ</v>
      </c>
      <c r="E85" s="1">
        <v>68</v>
      </c>
      <c r="F85" s="1">
        <v>69</v>
      </c>
      <c r="G85" s="1">
        <v>70</v>
      </c>
    </row>
    <row r="86" spans="1:8" x14ac:dyDescent="0.25">
      <c r="A86" s="1">
        <v>65</v>
      </c>
      <c r="B86" s="1" t="str">
        <f>VLOOKUP($A86, Equipes!$A$2:$B$86, 2, FALSE)</f>
        <v>Proença RJ</v>
      </c>
    </row>
    <row r="87" spans="1:8" x14ac:dyDescent="0.25">
      <c r="A87" s="1">
        <v>66</v>
      </c>
      <c r="B87" s="1" t="str">
        <f>VLOOKUP($A87, Equipes!$A$2:$B$86, 2, FALSE)</f>
        <v>Roberto Villano RJ</v>
      </c>
    </row>
    <row r="88" spans="1:8" x14ac:dyDescent="0.25">
      <c r="A88" s="1">
        <v>67</v>
      </c>
      <c r="B88" s="1" t="str">
        <f>VLOOKUP($A88, Equipes!$A$2:$B$86, 2, FALSE)</f>
        <v>Zero SP</v>
      </c>
    </row>
    <row r="89" spans="1:8" x14ac:dyDescent="0.25">
      <c r="A89" s="1">
        <v>68</v>
      </c>
      <c r="B89" s="1" t="str">
        <f>VLOOKUP($A89, Equipes!$A$2:$B$86, 2, FALSE)</f>
        <v>César Muniz RJ</v>
      </c>
    </row>
    <row r="90" spans="1:8" x14ac:dyDescent="0.25">
      <c r="A90" s="1">
        <v>69</v>
      </c>
      <c r="B90" s="1" t="str">
        <f>VLOOKUP($A90, Equipes!$A$2:$B$86, 2, FALSE)</f>
        <v>Rodrigo Martins CE</v>
      </c>
    </row>
    <row r="91" spans="1:8" x14ac:dyDescent="0.25">
      <c r="A91" s="1">
        <v>70</v>
      </c>
      <c r="B91" s="1" t="str">
        <f>VLOOKUP($A91, Equipes!$A$2:$B$86, 2, FALSE)</f>
        <v>-</v>
      </c>
    </row>
    <row r="93" spans="1:8" x14ac:dyDescent="0.25">
      <c r="A93" s="6" t="s">
        <v>11</v>
      </c>
      <c r="E93" s="1">
        <v>71</v>
      </c>
      <c r="F93" s="1">
        <v>72</v>
      </c>
      <c r="G93" s="1">
        <v>73</v>
      </c>
      <c r="H93" s="1">
        <v>74</v>
      </c>
    </row>
    <row r="94" spans="1:8" x14ac:dyDescent="0.25">
      <c r="A94" s="1">
        <v>71</v>
      </c>
      <c r="B94" s="1" t="str">
        <f>VLOOKUP($A94, Equipes!$A$2:$B$86, 2, FALSE)</f>
        <v>Rafael Marques RJ</v>
      </c>
      <c r="E94" s="1">
        <v>75</v>
      </c>
      <c r="F94" s="1">
        <v>76</v>
      </c>
      <c r="G94" s="1">
        <v>77</v>
      </c>
    </row>
    <row r="95" spans="1:8" x14ac:dyDescent="0.25">
      <c r="A95" s="1">
        <v>72</v>
      </c>
      <c r="B95" s="1" t="str">
        <f>VLOOKUP($A95, Equipes!$A$2:$B$86, 2, FALSE)</f>
        <v>Galdeano SP</v>
      </c>
    </row>
    <row r="96" spans="1:8" x14ac:dyDescent="0.25">
      <c r="A96" s="1">
        <v>73</v>
      </c>
      <c r="B96" s="1" t="str">
        <f>VLOOKUP($A96, Equipes!$A$2:$B$86, 2, FALSE)</f>
        <v>Tiago Spitz MG</v>
      </c>
    </row>
    <row r="97" spans="1:8" x14ac:dyDescent="0.25">
      <c r="A97" s="1">
        <v>74</v>
      </c>
      <c r="B97" s="1" t="str">
        <f>VLOOKUP($A97, Equipes!$A$2:$B$86, 2, FALSE)</f>
        <v>Carlão PA</v>
      </c>
    </row>
    <row r="98" spans="1:8" x14ac:dyDescent="0.25">
      <c r="A98" s="1">
        <v>75</v>
      </c>
      <c r="B98" s="1" t="str">
        <f>VLOOKUP($A98, Equipes!$A$2:$B$86, 2, FALSE)</f>
        <v>Armando Monteiro MS</v>
      </c>
    </row>
    <row r="99" spans="1:8" x14ac:dyDescent="0.25">
      <c r="A99" s="1">
        <v>76</v>
      </c>
      <c r="B99" s="1" t="str">
        <f>VLOOKUP($A99, Equipes!$A$2:$B$86, 2, FALSE)</f>
        <v>João Carrasco DF</v>
      </c>
    </row>
    <row r="100" spans="1:8" x14ac:dyDescent="0.25">
      <c r="A100" s="1">
        <v>77</v>
      </c>
      <c r="B100" s="1" t="str">
        <f>VLOOKUP($A100, Equipes!$A$2:$B$86, 2, FALSE)</f>
        <v>-</v>
      </c>
    </row>
    <row r="102" spans="1:8" x14ac:dyDescent="0.25">
      <c r="A102" s="6" t="s">
        <v>12</v>
      </c>
      <c r="E102" s="1">
        <v>78</v>
      </c>
      <c r="F102" s="1">
        <v>79</v>
      </c>
      <c r="G102" s="1">
        <v>80</v>
      </c>
      <c r="H102" s="1">
        <v>81</v>
      </c>
    </row>
    <row r="103" spans="1:8" x14ac:dyDescent="0.25">
      <c r="A103" s="1">
        <v>78</v>
      </c>
      <c r="B103" s="1" t="str">
        <f>VLOOKUP($A103, Equipes!$A$2:$B$86, 2, FALSE)</f>
        <v>Flávio Oliveira DF</v>
      </c>
      <c r="E103" s="1">
        <v>82</v>
      </c>
      <c r="F103" s="1">
        <v>83</v>
      </c>
      <c r="G103" s="1">
        <v>84</v>
      </c>
    </row>
    <row r="104" spans="1:8" x14ac:dyDescent="0.25">
      <c r="A104" s="1">
        <v>79</v>
      </c>
      <c r="B104" s="1" t="str">
        <f>VLOOKUP($A104, Equipes!$A$2:$B$86, 2, FALSE)</f>
        <v>Luis Eduardo AM</v>
      </c>
    </row>
    <row r="105" spans="1:8" x14ac:dyDescent="0.25">
      <c r="A105" s="1">
        <v>80</v>
      </c>
      <c r="B105" s="1" t="str">
        <f>VLOOKUP($A105, Equipes!$A$2:$B$86, 2, FALSE)</f>
        <v>Felipe Drago DF</v>
      </c>
    </row>
    <row r="106" spans="1:8" x14ac:dyDescent="0.25">
      <c r="A106" s="1">
        <v>81</v>
      </c>
      <c r="B106" s="1" t="str">
        <f>VLOOKUP($A106, Equipes!$A$2:$B$86, 2, FALSE)</f>
        <v>Heraldino RJ</v>
      </c>
    </row>
    <row r="107" spans="1:8" x14ac:dyDescent="0.25">
      <c r="A107" s="1">
        <v>82</v>
      </c>
      <c r="B107" s="1" t="str">
        <f>VLOOKUP($A107, Equipes!$A$2:$B$86, 2, FALSE)</f>
        <v>Roberto Petrini PR</v>
      </c>
    </row>
    <row r="108" spans="1:8" x14ac:dyDescent="0.25">
      <c r="A108" s="1">
        <v>83</v>
      </c>
      <c r="B108" s="1" t="str">
        <f>VLOOKUP($A108, Equipes!$A$2:$B$86, 2, FALSE)</f>
        <v>Rafael Santos SP</v>
      </c>
    </row>
    <row r="109" spans="1:8" x14ac:dyDescent="0.25">
      <c r="A109" s="1">
        <v>84</v>
      </c>
      <c r="B109" s="1" t="str">
        <f>VLOOKUP($A109, Equipes!$A$2:$B$86, 2, FALSE)</f>
        <v>-</v>
      </c>
    </row>
  </sheetData>
  <sheetProtection algorithmName="SHA-512" hashValue="fpLhXoJ3fnvOUNL2syeJ7+mxBry/RzuaSm7zhgcddkhoP1wWLIeYwgQ3sm6QxbKVOWz4S6RJWO97bOzWTxe9Kg==" saltValue="5uufq58C7Be2q2LHz60ZDg==" spinCount="100000" sheet="1" selectLockedCells="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772D-3B4B-4DBC-AD3E-6DFDFB96C187}">
  <dimension ref="A1:W262"/>
  <sheetViews>
    <sheetView showGridLines="0" topLeftCell="B1" zoomScale="106" zoomScaleNormal="106" workbookViewId="0">
      <pane ySplit="2" topLeftCell="A3" activePane="bottomLeft" state="frozen"/>
      <selection activeCell="B1" sqref="B1"/>
      <selection pane="bottomLeft" activeCell="C4" sqref="C4"/>
    </sheetView>
  </sheetViews>
  <sheetFormatPr defaultRowHeight="15.75" x14ac:dyDescent="0.25"/>
  <cols>
    <col min="1" max="1" width="2.7109375" style="7" hidden="1" customWidth="1"/>
    <col min="2" max="2" width="40.7109375" style="8" customWidth="1"/>
    <col min="3" max="5" width="4.7109375" style="9" customWidth="1"/>
    <col min="6" max="6" width="40.7109375" style="10" customWidth="1"/>
    <col min="7" max="7" width="2.7109375" style="7" hidden="1" customWidth="1"/>
    <col min="8" max="10" width="8.7109375" style="8" customWidth="1"/>
    <col min="11" max="11" width="10.7109375" style="8" customWidth="1"/>
    <col min="12" max="12" width="9.140625" style="1"/>
    <col min="13" max="23" width="5.7109375" style="8" hidden="1" customWidth="1"/>
    <col min="24" max="16384" width="9.140625" style="1"/>
  </cols>
  <sheetData>
    <row r="1" spans="1:23" ht="20.25" x14ac:dyDescent="0.3">
      <c r="B1" s="2" t="s">
        <v>229</v>
      </c>
      <c r="M1" s="8" t="s">
        <v>13</v>
      </c>
    </row>
    <row r="2" spans="1:23" x14ac:dyDescent="0.25">
      <c r="B2" s="3" t="s">
        <v>0</v>
      </c>
      <c r="M2" s="8">
        <v>252</v>
      </c>
    </row>
    <row r="3" spans="1:23" x14ac:dyDescent="0.25">
      <c r="B3" s="12" t="s">
        <v>14</v>
      </c>
      <c r="C3" s="13"/>
      <c r="D3" s="13"/>
      <c r="E3" s="13"/>
      <c r="F3" s="14"/>
      <c r="G3" s="15"/>
      <c r="H3" s="12" t="s">
        <v>15</v>
      </c>
      <c r="I3" s="12" t="s">
        <v>16</v>
      </c>
      <c r="J3" s="12" t="s">
        <v>17</v>
      </c>
      <c r="K3" s="16">
        <v>44849.604166666664</v>
      </c>
      <c r="M3" s="11" t="s">
        <v>18</v>
      </c>
      <c r="N3" s="11" t="s">
        <v>18</v>
      </c>
      <c r="O3" s="11" t="s">
        <v>19</v>
      </c>
      <c r="P3" s="11" t="s">
        <v>20</v>
      </c>
      <c r="Q3" s="11" t="s">
        <v>20</v>
      </c>
      <c r="R3" s="11" t="s">
        <v>21</v>
      </c>
      <c r="S3" s="11" t="s">
        <v>22</v>
      </c>
      <c r="T3" s="11" t="s">
        <v>23</v>
      </c>
      <c r="U3" s="11" t="s">
        <v>19</v>
      </c>
      <c r="V3" s="11" t="s">
        <v>24</v>
      </c>
      <c r="W3" s="11" t="s">
        <v>25</v>
      </c>
    </row>
    <row r="4" spans="1:23" x14ac:dyDescent="0.25">
      <c r="A4" s="7">
        <v>1</v>
      </c>
      <c r="B4" s="8" t="str">
        <f>VLOOKUP($A4, Equipes!$A$3:$B$86, 2, FALSE)</f>
        <v>Rodrigo Costa RJ</v>
      </c>
      <c r="C4" s="17">
        <v>2</v>
      </c>
      <c r="D4" s="9" t="s">
        <v>26</v>
      </c>
      <c r="E4" s="17">
        <v>1</v>
      </c>
      <c r="F4" s="10" t="str">
        <f>VLOOKUP($G4, Equipes!$A$3:$B$86, 2, FALSE)</f>
        <v>Fábio Fortes RS</v>
      </c>
      <c r="G4" s="7">
        <v>5</v>
      </c>
      <c r="H4" s="8">
        <v>33</v>
      </c>
      <c r="I4" s="8" t="s">
        <v>27</v>
      </c>
      <c r="J4" s="8">
        <v>1</v>
      </c>
      <c r="M4" s="8" t="str">
        <f t="shared" ref="M4:M35" si="0">IF(OR(C4 = "",E4 = ""), "", B4)</f>
        <v>Rodrigo Costa RJ</v>
      </c>
      <c r="N4" s="8" t="str">
        <f t="shared" ref="N4:N35" si="1">IF(OR(C4 = "",E4 = ""), "", F4)</f>
        <v>Fábio Fortes RS</v>
      </c>
      <c r="O4" s="8" t="str">
        <f t="shared" ref="O4:O35" si="2">IF(C4&gt;E4,B4, IF(E4&gt;C4,F4, ""))</f>
        <v>Rodrigo Costa RJ</v>
      </c>
      <c r="P4" s="8" t="str">
        <f t="shared" ref="P4:P35" si="3">IF(OR(C4 = "",E4 = ""), "", IF(C4=E4,B4, ""))</f>
        <v/>
      </c>
      <c r="Q4" s="8" t="str">
        <f t="shared" ref="Q4:Q35" si="4">IF(OR(C4 = "",E4 = ""), "", IF(C4=E4,F4, ""))</f>
        <v/>
      </c>
      <c r="R4" s="8" t="str">
        <f t="shared" ref="R4:R35" si="5">IF(C4&gt;E4,F4, IF(E4&gt;C4,B4, ""))</f>
        <v>Fábio Fortes RS</v>
      </c>
      <c r="S4" s="8" t="str">
        <f t="shared" ref="S4:S35" si="6">IF(OR(C4 = "",E4 = ""), "", B4)</f>
        <v>Rodrigo Costa RJ</v>
      </c>
      <c r="T4" s="8">
        <f t="shared" ref="T4:T35" si="7">IF(C4 = "", "", C4)</f>
        <v>2</v>
      </c>
      <c r="U4" s="8" t="str">
        <f t="shared" ref="U4:U35" si="8">IF(OR(C4 = "",E4 = ""), "", F4)</f>
        <v>Fábio Fortes RS</v>
      </c>
      <c r="V4" s="8">
        <f t="shared" ref="V4:V35" si="9">IF(E4 = "", "", E4)</f>
        <v>1</v>
      </c>
      <c r="W4" s="8">
        <f t="shared" ref="W4:W35" si="10">IF(C4 = "", "", C4)</f>
        <v>2</v>
      </c>
    </row>
    <row r="5" spans="1:23" x14ac:dyDescent="0.25">
      <c r="A5" s="7">
        <v>2</v>
      </c>
      <c r="B5" s="18" t="str">
        <f>VLOOKUP($A5, Equipes!$A$3:$B$86, 2, FALSE)</f>
        <v>Paulinho DF</v>
      </c>
      <c r="C5" s="17">
        <v>1</v>
      </c>
      <c r="D5" s="19" t="s">
        <v>26</v>
      </c>
      <c r="E5" s="17">
        <v>0</v>
      </c>
      <c r="F5" s="20" t="str">
        <f>VLOOKUP($G5, Equipes!$A$3:$B$86, 2, FALSE)</f>
        <v>Luporini SP</v>
      </c>
      <c r="G5" s="21">
        <v>6</v>
      </c>
      <c r="H5" s="18">
        <v>34</v>
      </c>
      <c r="I5" s="18" t="s">
        <v>27</v>
      </c>
      <c r="J5" s="18">
        <v>1</v>
      </c>
      <c r="K5" s="18"/>
      <c r="M5" s="8" t="str">
        <f t="shared" si="0"/>
        <v>Paulinho DF</v>
      </c>
      <c r="N5" s="8" t="str">
        <f t="shared" si="1"/>
        <v>Luporini SP</v>
      </c>
      <c r="O5" s="8" t="str">
        <f t="shared" si="2"/>
        <v>Paulinho DF</v>
      </c>
      <c r="P5" s="8" t="str">
        <f t="shared" si="3"/>
        <v/>
      </c>
      <c r="Q5" s="8" t="str">
        <f t="shared" si="4"/>
        <v/>
      </c>
      <c r="R5" s="8" t="str">
        <f t="shared" si="5"/>
        <v>Luporini SP</v>
      </c>
      <c r="S5" s="8" t="str">
        <f t="shared" si="6"/>
        <v>Paulinho DF</v>
      </c>
      <c r="T5" s="8">
        <f t="shared" si="7"/>
        <v>1</v>
      </c>
      <c r="U5" s="8" t="str">
        <f t="shared" si="8"/>
        <v>Luporini SP</v>
      </c>
      <c r="V5" s="8">
        <f t="shared" si="9"/>
        <v>0</v>
      </c>
      <c r="W5" s="8">
        <f t="shared" si="10"/>
        <v>1</v>
      </c>
    </row>
    <row r="6" spans="1:23" x14ac:dyDescent="0.25">
      <c r="A6" s="7">
        <v>3</v>
      </c>
      <c r="B6" s="8" t="str">
        <f>VLOOKUP($A6, Equipes!$A$3:$B$86, 2, FALSE)</f>
        <v>Júlio Ramos SC</v>
      </c>
      <c r="C6" s="17">
        <v>1</v>
      </c>
      <c r="D6" s="9" t="s">
        <v>26</v>
      </c>
      <c r="E6" s="17">
        <v>0</v>
      </c>
      <c r="F6" s="10" t="str">
        <f>VLOOKUP($G6, Equipes!$A$3:$B$86, 2, FALSE)</f>
        <v>Flávio Campos DF</v>
      </c>
      <c r="G6" s="7">
        <v>7</v>
      </c>
      <c r="H6" s="8">
        <v>35</v>
      </c>
      <c r="I6" s="8" t="s">
        <v>27</v>
      </c>
      <c r="J6" s="8">
        <v>1</v>
      </c>
      <c r="M6" s="8" t="str">
        <f t="shared" si="0"/>
        <v>Júlio Ramos SC</v>
      </c>
      <c r="N6" s="8" t="str">
        <f t="shared" si="1"/>
        <v>Flávio Campos DF</v>
      </c>
      <c r="O6" s="8" t="str">
        <f t="shared" si="2"/>
        <v>Júlio Ramos SC</v>
      </c>
      <c r="P6" s="8" t="str">
        <f t="shared" si="3"/>
        <v/>
      </c>
      <c r="Q6" s="8" t="str">
        <f t="shared" si="4"/>
        <v/>
      </c>
      <c r="R6" s="8" t="str">
        <f t="shared" si="5"/>
        <v>Flávio Campos DF</v>
      </c>
      <c r="S6" s="8" t="str">
        <f t="shared" si="6"/>
        <v>Júlio Ramos SC</v>
      </c>
      <c r="T6" s="8">
        <f t="shared" si="7"/>
        <v>1</v>
      </c>
      <c r="U6" s="8" t="str">
        <f t="shared" si="8"/>
        <v>Flávio Campos DF</v>
      </c>
      <c r="V6" s="8">
        <f t="shared" si="9"/>
        <v>0</v>
      </c>
      <c r="W6" s="8">
        <f t="shared" si="10"/>
        <v>1</v>
      </c>
    </row>
    <row r="7" spans="1:23" x14ac:dyDescent="0.25">
      <c r="A7" s="7">
        <v>8</v>
      </c>
      <c r="B7" s="18" t="str">
        <f>VLOOKUP($A7, Equipes!$A$3:$B$86, 2, FALSE)</f>
        <v>Kojala MG</v>
      </c>
      <c r="C7" s="17">
        <v>4</v>
      </c>
      <c r="D7" s="19" t="s">
        <v>26</v>
      </c>
      <c r="E7" s="17">
        <v>1</v>
      </c>
      <c r="F7" s="20" t="str">
        <f>VLOOKUP($G7, Equipes!$A$3:$B$86, 2, FALSE)</f>
        <v>Cristiano MG</v>
      </c>
      <c r="G7" s="21">
        <v>12</v>
      </c>
      <c r="H7" s="18">
        <v>36</v>
      </c>
      <c r="I7" s="18" t="s">
        <v>28</v>
      </c>
      <c r="J7" s="18">
        <v>1</v>
      </c>
      <c r="K7" s="18"/>
      <c r="M7" s="8" t="str">
        <f t="shared" si="0"/>
        <v>Kojala MG</v>
      </c>
      <c r="N7" s="8" t="str">
        <f t="shared" si="1"/>
        <v>Cristiano MG</v>
      </c>
      <c r="O7" s="8" t="str">
        <f t="shared" si="2"/>
        <v>Kojala MG</v>
      </c>
      <c r="P7" s="8" t="str">
        <f t="shared" si="3"/>
        <v/>
      </c>
      <c r="Q7" s="8" t="str">
        <f t="shared" si="4"/>
        <v/>
      </c>
      <c r="R7" s="8" t="str">
        <f t="shared" si="5"/>
        <v>Cristiano MG</v>
      </c>
      <c r="S7" s="8" t="str">
        <f t="shared" si="6"/>
        <v>Kojala MG</v>
      </c>
      <c r="T7" s="8">
        <f t="shared" si="7"/>
        <v>4</v>
      </c>
      <c r="U7" s="8" t="str">
        <f t="shared" si="8"/>
        <v>Cristiano MG</v>
      </c>
      <c r="V7" s="8">
        <f t="shared" si="9"/>
        <v>1</v>
      </c>
      <c r="W7" s="8">
        <f t="shared" si="10"/>
        <v>4</v>
      </c>
    </row>
    <row r="8" spans="1:23" x14ac:dyDescent="0.25">
      <c r="A8" s="7">
        <v>9</v>
      </c>
      <c r="B8" s="8" t="str">
        <f>VLOOKUP($A8, Equipes!$A$3:$B$86, 2, FALSE)</f>
        <v>Ademir RJ</v>
      </c>
      <c r="C8" s="17">
        <v>1</v>
      </c>
      <c r="D8" s="9" t="s">
        <v>26</v>
      </c>
      <c r="E8" s="17">
        <v>1</v>
      </c>
      <c r="F8" s="10" t="str">
        <f>VLOOKUP($G8, Equipes!$A$3:$B$86, 2, FALSE)</f>
        <v>Bispo RJ</v>
      </c>
      <c r="G8" s="7">
        <v>13</v>
      </c>
      <c r="H8" s="8">
        <v>37</v>
      </c>
      <c r="I8" s="8" t="s">
        <v>28</v>
      </c>
      <c r="J8" s="8">
        <v>1</v>
      </c>
      <c r="M8" s="8" t="str">
        <f t="shared" si="0"/>
        <v>Ademir RJ</v>
      </c>
      <c r="N8" s="8" t="str">
        <f t="shared" si="1"/>
        <v>Bispo RJ</v>
      </c>
      <c r="O8" s="8" t="str">
        <f t="shared" si="2"/>
        <v/>
      </c>
      <c r="P8" s="8" t="str">
        <f t="shared" si="3"/>
        <v>Ademir RJ</v>
      </c>
      <c r="Q8" s="8" t="str">
        <f t="shared" si="4"/>
        <v>Bispo RJ</v>
      </c>
      <c r="R8" s="8" t="str">
        <f t="shared" si="5"/>
        <v/>
      </c>
      <c r="S8" s="8" t="str">
        <f t="shared" si="6"/>
        <v>Ademir RJ</v>
      </c>
      <c r="T8" s="8">
        <f t="shared" si="7"/>
        <v>1</v>
      </c>
      <c r="U8" s="8" t="str">
        <f t="shared" si="8"/>
        <v>Bispo RJ</v>
      </c>
      <c r="V8" s="8">
        <f t="shared" si="9"/>
        <v>1</v>
      </c>
      <c r="W8" s="8">
        <f t="shared" si="10"/>
        <v>1</v>
      </c>
    </row>
    <row r="9" spans="1:23" x14ac:dyDescent="0.25">
      <c r="A9" s="7">
        <v>10</v>
      </c>
      <c r="B9" s="18" t="str">
        <f>VLOOKUP($A9, Equipes!$A$3:$B$86, 2, FALSE)</f>
        <v>Ricardo Teles MS</v>
      </c>
      <c r="C9" s="17">
        <v>0</v>
      </c>
      <c r="D9" s="19" t="s">
        <v>26</v>
      </c>
      <c r="E9" s="17">
        <v>0</v>
      </c>
      <c r="F9" s="20" t="str">
        <f>VLOOKUP($G9, Equipes!$A$3:$B$86, 2, FALSE)</f>
        <v>Lander GO</v>
      </c>
      <c r="G9" s="21">
        <v>14</v>
      </c>
      <c r="H9" s="18">
        <v>38</v>
      </c>
      <c r="I9" s="18" t="s">
        <v>28</v>
      </c>
      <c r="J9" s="18">
        <v>1</v>
      </c>
      <c r="K9" s="18"/>
      <c r="M9" s="8" t="str">
        <f t="shared" si="0"/>
        <v>Ricardo Teles MS</v>
      </c>
      <c r="N9" s="8" t="str">
        <f t="shared" si="1"/>
        <v>Lander GO</v>
      </c>
      <c r="O9" s="8" t="str">
        <f t="shared" si="2"/>
        <v/>
      </c>
      <c r="P9" s="8" t="str">
        <f t="shared" si="3"/>
        <v>Ricardo Teles MS</v>
      </c>
      <c r="Q9" s="8" t="str">
        <f t="shared" si="4"/>
        <v>Lander GO</v>
      </c>
      <c r="R9" s="8" t="str">
        <f t="shared" si="5"/>
        <v/>
      </c>
      <c r="S9" s="8" t="str">
        <f t="shared" si="6"/>
        <v>Ricardo Teles MS</v>
      </c>
      <c r="T9" s="8">
        <f t="shared" si="7"/>
        <v>0</v>
      </c>
      <c r="U9" s="8" t="str">
        <f t="shared" si="8"/>
        <v>Lander GO</v>
      </c>
      <c r="V9" s="8">
        <f t="shared" si="9"/>
        <v>0</v>
      </c>
      <c r="W9" s="8">
        <f t="shared" si="10"/>
        <v>0</v>
      </c>
    </row>
    <row r="10" spans="1:23" x14ac:dyDescent="0.25">
      <c r="A10" s="7">
        <v>15</v>
      </c>
      <c r="B10" s="8" t="str">
        <f>VLOOKUP($A10, Equipes!$A$3:$B$86, 2, FALSE)</f>
        <v>Marcinho RJ</v>
      </c>
      <c r="C10" s="17">
        <v>6</v>
      </c>
      <c r="D10" s="9" t="s">
        <v>26</v>
      </c>
      <c r="E10" s="17">
        <v>3</v>
      </c>
      <c r="F10" s="10" t="str">
        <f>VLOOKUP($G10, Equipes!$A$3:$B$86, 2, FALSE)</f>
        <v>Marco Antonio RJ</v>
      </c>
      <c r="G10" s="7">
        <v>19</v>
      </c>
      <c r="H10" s="8">
        <v>39</v>
      </c>
      <c r="I10" s="8" t="s">
        <v>29</v>
      </c>
      <c r="J10" s="8">
        <v>1</v>
      </c>
      <c r="M10" s="8" t="str">
        <f t="shared" si="0"/>
        <v>Marcinho RJ</v>
      </c>
      <c r="N10" s="8" t="str">
        <f t="shared" si="1"/>
        <v>Marco Antonio RJ</v>
      </c>
      <c r="O10" s="8" t="str">
        <f t="shared" si="2"/>
        <v>Marcinho RJ</v>
      </c>
      <c r="P10" s="8" t="str">
        <f t="shared" si="3"/>
        <v/>
      </c>
      <c r="Q10" s="8" t="str">
        <f t="shared" si="4"/>
        <v/>
      </c>
      <c r="R10" s="8" t="str">
        <f t="shared" si="5"/>
        <v>Marco Antonio RJ</v>
      </c>
      <c r="S10" s="8" t="str">
        <f t="shared" si="6"/>
        <v>Marcinho RJ</v>
      </c>
      <c r="T10" s="8">
        <f t="shared" si="7"/>
        <v>6</v>
      </c>
      <c r="U10" s="8" t="str">
        <f t="shared" si="8"/>
        <v>Marco Antonio RJ</v>
      </c>
      <c r="V10" s="8">
        <f t="shared" si="9"/>
        <v>3</v>
      </c>
      <c r="W10" s="8">
        <f t="shared" si="10"/>
        <v>6</v>
      </c>
    </row>
    <row r="11" spans="1:23" x14ac:dyDescent="0.25">
      <c r="A11" s="7">
        <v>16</v>
      </c>
      <c r="B11" s="18" t="str">
        <f>VLOOKUP($A11, Equipes!$A$3:$B$86, 2, FALSE)</f>
        <v>Davi Trigueiros PR</v>
      </c>
      <c r="C11" s="17">
        <v>2</v>
      </c>
      <c r="D11" s="19" t="s">
        <v>26</v>
      </c>
      <c r="E11" s="17">
        <v>1</v>
      </c>
      <c r="F11" s="20" t="str">
        <f>VLOOKUP($G11, Equipes!$A$3:$B$86, 2, FALSE)</f>
        <v>Oswaldo Fabeni SC</v>
      </c>
      <c r="G11" s="21">
        <v>20</v>
      </c>
      <c r="H11" s="18">
        <v>40</v>
      </c>
      <c r="I11" s="18" t="s">
        <v>29</v>
      </c>
      <c r="J11" s="18">
        <v>1</v>
      </c>
      <c r="K11" s="18"/>
      <c r="M11" s="8" t="str">
        <f t="shared" si="0"/>
        <v>Davi Trigueiros PR</v>
      </c>
      <c r="N11" s="8" t="str">
        <f t="shared" si="1"/>
        <v>Oswaldo Fabeni SC</v>
      </c>
      <c r="O11" s="8" t="str">
        <f t="shared" si="2"/>
        <v>Davi Trigueiros PR</v>
      </c>
      <c r="P11" s="8" t="str">
        <f t="shared" si="3"/>
        <v/>
      </c>
      <c r="Q11" s="8" t="str">
        <f t="shared" si="4"/>
        <v/>
      </c>
      <c r="R11" s="8" t="str">
        <f t="shared" si="5"/>
        <v>Oswaldo Fabeni SC</v>
      </c>
      <c r="S11" s="8" t="str">
        <f t="shared" si="6"/>
        <v>Davi Trigueiros PR</v>
      </c>
      <c r="T11" s="8">
        <f t="shared" si="7"/>
        <v>2</v>
      </c>
      <c r="U11" s="8" t="str">
        <f t="shared" si="8"/>
        <v>Oswaldo Fabeni SC</v>
      </c>
      <c r="V11" s="8">
        <f t="shared" si="9"/>
        <v>1</v>
      </c>
      <c r="W11" s="8">
        <f t="shared" si="10"/>
        <v>2</v>
      </c>
    </row>
    <row r="12" spans="1:23" x14ac:dyDescent="0.25">
      <c r="A12" s="7">
        <v>17</v>
      </c>
      <c r="B12" s="8" t="str">
        <f>VLOOKUP($A12, Equipes!$A$3:$B$86, 2, FALSE)</f>
        <v>Jorge Calberg PR</v>
      </c>
      <c r="C12" s="17">
        <v>2</v>
      </c>
      <c r="D12" s="9" t="s">
        <v>26</v>
      </c>
      <c r="E12" s="17">
        <v>0</v>
      </c>
      <c r="F12" s="10" t="str">
        <f>VLOOKUP($G12, Equipes!$A$3:$B$86, 2, FALSE)</f>
        <v>Chicones DF</v>
      </c>
      <c r="G12" s="7">
        <v>21</v>
      </c>
      <c r="H12" s="8">
        <v>41</v>
      </c>
      <c r="I12" s="8" t="s">
        <v>29</v>
      </c>
      <c r="J12" s="8">
        <v>1</v>
      </c>
      <c r="M12" s="8" t="str">
        <f t="shared" si="0"/>
        <v>Jorge Calberg PR</v>
      </c>
      <c r="N12" s="8" t="str">
        <f t="shared" si="1"/>
        <v>Chicones DF</v>
      </c>
      <c r="O12" s="8" t="str">
        <f t="shared" si="2"/>
        <v>Jorge Calberg PR</v>
      </c>
      <c r="P12" s="8" t="str">
        <f t="shared" si="3"/>
        <v/>
      </c>
      <c r="Q12" s="8" t="str">
        <f t="shared" si="4"/>
        <v/>
      </c>
      <c r="R12" s="8" t="str">
        <f t="shared" si="5"/>
        <v>Chicones DF</v>
      </c>
      <c r="S12" s="8" t="str">
        <f t="shared" si="6"/>
        <v>Jorge Calberg PR</v>
      </c>
      <c r="T12" s="8">
        <f t="shared" si="7"/>
        <v>2</v>
      </c>
      <c r="U12" s="8" t="str">
        <f t="shared" si="8"/>
        <v>Chicones DF</v>
      </c>
      <c r="V12" s="8">
        <f t="shared" si="9"/>
        <v>0</v>
      </c>
      <c r="W12" s="8">
        <f t="shared" si="10"/>
        <v>2</v>
      </c>
    </row>
    <row r="13" spans="1:23" x14ac:dyDescent="0.25">
      <c r="A13" s="7">
        <v>22</v>
      </c>
      <c r="B13" s="18" t="str">
        <f>VLOOKUP($A13, Equipes!$A$3:$B$86, 2, FALSE)</f>
        <v>Almir RJ</v>
      </c>
      <c r="C13" s="17">
        <v>3</v>
      </c>
      <c r="D13" s="19" t="s">
        <v>26</v>
      </c>
      <c r="E13" s="17">
        <v>0</v>
      </c>
      <c r="F13" s="20" t="str">
        <f>VLOOKUP($G13, Equipes!$A$3:$B$86, 2, FALSE)</f>
        <v>Alencar SP</v>
      </c>
      <c r="G13" s="21">
        <v>26</v>
      </c>
      <c r="H13" s="18">
        <v>42</v>
      </c>
      <c r="I13" s="18" t="s">
        <v>21</v>
      </c>
      <c r="J13" s="18">
        <v>1</v>
      </c>
      <c r="K13" s="18"/>
      <c r="M13" s="8" t="str">
        <f t="shared" si="0"/>
        <v>Almir RJ</v>
      </c>
      <c r="N13" s="8" t="str">
        <f t="shared" si="1"/>
        <v>Alencar SP</v>
      </c>
      <c r="O13" s="8" t="str">
        <f t="shared" si="2"/>
        <v>Almir RJ</v>
      </c>
      <c r="P13" s="8" t="str">
        <f t="shared" si="3"/>
        <v/>
      </c>
      <c r="Q13" s="8" t="str">
        <f t="shared" si="4"/>
        <v/>
      </c>
      <c r="R13" s="8" t="str">
        <f t="shared" si="5"/>
        <v>Alencar SP</v>
      </c>
      <c r="S13" s="8" t="str">
        <f t="shared" si="6"/>
        <v>Almir RJ</v>
      </c>
      <c r="T13" s="8">
        <f t="shared" si="7"/>
        <v>3</v>
      </c>
      <c r="U13" s="8" t="str">
        <f t="shared" si="8"/>
        <v>Alencar SP</v>
      </c>
      <c r="V13" s="8">
        <f t="shared" si="9"/>
        <v>0</v>
      </c>
      <c r="W13" s="8">
        <f t="shared" si="10"/>
        <v>3</v>
      </c>
    </row>
    <row r="14" spans="1:23" x14ac:dyDescent="0.25">
      <c r="A14" s="7">
        <v>23</v>
      </c>
      <c r="B14" s="8" t="str">
        <f>VLOOKUP($A14, Equipes!$A$3:$B$86, 2, FALSE)</f>
        <v>Jorge Ferraz RJ</v>
      </c>
      <c r="C14" s="17">
        <v>2</v>
      </c>
      <c r="D14" s="9" t="s">
        <v>26</v>
      </c>
      <c r="E14" s="17">
        <v>0</v>
      </c>
      <c r="F14" s="10" t="str">
        <f>VLOOKUP($G14, Equipes!$A$3:$B$86, 2, FALSE)</f>
        <v>Léo Carioca SP</v>
      </c>
      <c r="G14" s="7">
        <v>27</v>
      </c>
      <c r="H14" s="8">
        <v>43</v>
      </c>
      <c r="I14" s="8" t="s">
        <v>21</v>
      </c>
      <c r="J14" s="8">
        <v>1</v>
      </c>
      <c r="M14" s="8" t="str">
        <f t="shared" si="0"/>
        <v>Jorge Ferraz RJ</v>
      </c>
      <c r="N14" s="8" t="str">
        <f t="shared" si="1"/>
        <v>Léo Carioca SP</v>
      </c>
      <c r="O14" s="8" t="str">
        <f t="shared" si="2"/>
        <v>Jorge Ferraz RJ</v>
      </c>
      <c r="P14" s="8" t="str">
        <f t="shared" si="3"/>
        <v/>
      </c>
      <c r="Q14" s="8" t="str">
        <f t="shared" si="4"/>
        <v/>
      </c>
      <c r="R14" s="8" t="str">
        <f t="shared" si="5"/>
        <v>Léo Carioca SP</v>
      </c>
      <c r="S14" s="8" t="str">
        <f t="shared" si="6"/>
        <v>Jorge Ferraz RJ</v>
      </c>
      <c r="T14" s="8">
        <f t="shared" si="7"/>
        <v>2</v>
      </c>
      <c r="U14" s="8" t="str">
        <f t="shared" si="8"/>
        <v>Léo Carioca SP</v>
      </c>
      <c r="V14" s="8">
        <f t="shared" si="9"/>
        <v>0</v>
      </c>
      <c r="W14" s="8">
        <f t="shared" si="10"/>
        <v>2</v>
      </c>
    </row>
    <row r="15" spans="1:23" x14ac:dyDescent="0.25">
      <c r="A15" s="7">
        <v>24</v>
      </c>
      <c r="B15" s="18" t="str">
        <f>VLOOKUP($A15, Equipes!$A$3:$B$86, 2, FALSE)</f>
        <v>Marcus Ohya PR</v>
      </c>
      <c r="C15" s="17">
        <v>1</v>
      </c>
      <c r="D15" s="19" t="s">
        <v>26</v>
      </c>
      <c r="E15" s="17">
        <v>0</v>
      </c>
      <c r="F15" s="20" t="str">
        <f>VLOOKUP($G15, Equipes!$A$3:$B$86, 2, FALSE)</f>
        <v>-</v>
      </c>
      <c r="G15" s="21">
        <v>28</v>
      </c>
      <c r="H15" s="18">
        <v>44</v>
      </c>
      <c r="I15" s="18" t="s">
        <v>21</v>
      </c>
      <c r="J15" s="18">
        <v>1</v>
      </c>
      <c r="K15" s="18"/>
      <c r="M15" s="8" t="str">
        <f t="shared" si="0"/>
        <v>Marcus Ohya PR</v>
      </c>
      <c r="N15" s="8" t="str">
        <f t="shared" si="1"/>
        <v>-</v>
      </c>
      <c r="O15" s="8" t="str">
        <f t="shared" si="2"/>
        <v>Marcus Ohya PR</v>
      </c>
      <c r="P15" s="8" t="str">
        <f t="shared" si="3"/>
        <v/>
      </c>
      <c r="Q15" s="8" t="str">
        <f t="shared" si="4"/>
        <v/>
      </c>
      <c r="R15" s="8" t="str">
        <f t="shared" si="5"/>
        <v>-</v>
      </c>
      <c r="S15" s="8" t="str">
        <f t="shared" si="6"/>
        <v>Marcus Ohya PR</v>
      </c>
      <c r="T15" s="8">
        <f t="shared" si="7"/>
        <v>1</v>
      </c>
      <c r="U15" s="8" t="str">
        <f t="shared" si="8"/>
        <v>-</v>
      </c>
      <c r="V15" s="8">
        <f t="shared" si="9"/>
        <v>0</v>
      </c>
      <c r="W15" s="8">
        <f t="shared" si="10"/>
        <v>1</v>
      </c>
    </row>
    <row r="16" spans="1:23" x14ac:dyDescent="0.25">
      <c r="A16" s="7">
        <v>29</v>
      </c>
      <c r="B16" s="8" t="str">
        <f>VLOOKUP($A16, Equipes!$A$3:$B$86, 2, FALSE)</f>
        <v>Jhonata AM</v>
      </c>
      <c r="C16" s="17">
        <v>1</v>
      </c>
      <c r="D16" s="9" t="s">
        <v>26</v>
      </c>
      <c r="E16" s="17">
        <v>1</v>
      </c>
      <c r="F16" s="10" t="str">
        <f>VLOOKUP($G16, Equipes!$A$3:$B$86, 2, FALSE)</f>
        <v>Rogelton PR</v>
      </c>
      <c r="G16" s="7">
        <v>33</v>
      </c>
      <c r="H16" s="8">
        <v>45</v>
      </c>
      <c r="I16" s="8" t="s">
        <v>20</v>
      </c>
      <c r="J16" s="8">
        <v>1</v>
      </c>
      <c r="M16" s="8" t="str">
        <f t="shared" si="0"/>
        <v>Jhonata AM</v>
      </c>
      <c r="N16" s="8" t="str">
        <f t="shared" si="1"/>
        <v>Rogelton PR</v>
      </c>
      <c r="O16" s="8" t="str">
        <f t="shared" si="2"/>
        <v/>
      </c>
      <c r="P16" s="8" t="str">
        <f t="shared" si="3"/>
        <v>Jhonata AM</v>
      </c>
      <c r="Q16" s="8" t="str">
        <f t="shared" si="4"/>
        <v>Rogelton PR</v>
      </c>
      <c r="R16" s="8" t="str">
        <f t="shared" si="5"/>
        <v/>
      </c>
      <c r="S16" s="8" t="str">
        <f t="shared" si="6"/>
        <v>Jhonata AM</v>
      </c>
      <c r="T16" s="8">
        <f t="shared" si="7"/>
        <v>1</v>
      </c>
      <c r="U16" s="8" t="str">
        <f t="shared" si="8"/>
        <v>Rogelton PR</v>
      </c>
      <c r="V16" s="8">
        <f t="shared" si="9"/>
        <v>1</v>
      </c>
      <c r="W16" s="8">
        <f t="shared" si="10"/>
        <v>1</v>
      </c>
    </row>
    <row r="17" spans="1:23" x14ac:dyDescent="0.25">
      <c r="A17" s="7">
        <v>30</v>
      </c>
      <c r="B17" s="18" t="str">
        <f>VLOOKUP($A17, Equipes!$A$3:$B$86, 2, FALSE)</f>
        <v>Sarti Neto RJ</v>
      </c>
      <c r="C17" s="17">
        <v>2</v>
      </c>
      <c r="D17" s="19" t="s">
        <v>26</v>
      </c>
      <c r="E17" s="17">
        <v>2</v>
      </c>
      <c r="F17" s="20" t="str">
        <f>VLOOKUP($G17, Equipes!$A$3:$B$86, 2, FALSE)</f>
        <v>Netynho PE</v>
      </c>
      <c r="G17" s="21">
        <v>34</v>
      </c>
      <c r="H17" s="18">
        <v>46</v>
      </c>
      <c r="I17" s="18" t="s">
        <v>20</v>
      </c>
      <c r="J17" s="18">
        <v>1</v>
      </c>
      <c r="K17" s="18"/>
      <c r="M17" s="8" t="str">
        <f t="shared" si="0"/>
        <v>Sarti Neto RJ</v>
      </c>
      <c r="N17" s="8" t="str">
        <f t="shared" si="1"/>
        <v>Netynho PE</v>
      </c>
      <c r="O17" s="8" t="str">
        <f t="shared" si="2"/>
        <v/>
      </c>
      <c r="P17" s="8" t="str">
        <f t="shared" si="3"/>
        <v>Sarti Neto RJ</v>
      </c>
      <c r="Q17" s="8" t="str">
        <f t="shared" si="4"/>
        <v>Netynho PE</v>
      </c>
      <c r="R17" s="8" t="str">
        <f t="shared" si="5"/>
        <v/>
      </c>
      <c r="S17" s="8" t="str">
        <f t="shared" si="6"/>
        <v>Sarti Neto RJ</v>
      </c>
      <c r="T17" s="8">
        <f t="shared" si="7"/>
        <v>2</v>
      </c>
      <c r="U17" s="8" t="str">
        <f t="shared" si="8"/>
        <v>Netynho PE</v>
      </c>
      <c r="V17" s="8">
        <f t="shared" si="9"/>
        <v>2</v>
      </c>
      <c r="W17" s="8">
        <f t="shared" si="10"/>
        <v>2</v>
      </c>
    </row>
    <row r="18" spans="1:23" x14ac:dyDescent="0.25">
      <c r="A18" s="7">
        <v>31</v>
      </c>
      <c r="B18" s="8" t="str">
        <f>VLOOKUP($A18, Equipes!$A$3:$B$86, 2, FALSE)</f>
        <v>Sérgio Barreira SP</v>
      </c>
      <c r="C18" s="17">
        <v>1</v>
      </c>
      <c r="D18" s="9" t="s">
        <v>26</v>
      </c>
      <c r="E18" s="17">
        <v>0</v>
      </c>
      <c r="F18" s="10" t="str">
        <f>VLOOKUP($G18, Equipes!$A$3:$B$86, 2, FALSE)</f>
        <v>-</v>
      </c>
      <c r="G18" s="7">
        <v>35</v>
      </c>
      <c r="H18" s="8">
        <v>47</v>
      </c>
      <c r="I18" s="8" t="s">
        <v>20</v>
      </c>
      <c r="J18" s="8">
        <v>1</v>
      </c>
      <c r="M18" s="8" t="str">
        <f t="shared" si="0"/>
        <v>Sérgio Barreira SP</v>
      </c>
      <c r="N18" s="8" t="str">
        <f t="shared" si="1"/>
        <v>-</v>
      </c>
      <c r="O18" s="8" t="str">
        <f t="shared" si="2"/>
        <v>Sérgio Barreira SP</v>
      </c>
      <c r="P18" s="8" t="str">
        <f t="shared" si="3"/>
        <v/>
      </c>
      <c r="Q18" s="8" t="str">
        <f t="shared" si="4"/>
        <v/>
      </c>
      <c r="R18" s="8" t="str">
        <f t="shared" si="5"/>
        <v>-</v>
      </c>
      <c r="S18" s="8" t="str">
        <f t="shared" si="6"/>
        <v>Sérgio Barreira SP</v>
      </c>
      <c r="T18" s="8">
        <f t="shared" si="7"/>
        <v>1</v>
      </c>
      <c r="U18" s="8" t="str">
        <f t="shared" si="8"/>
        <v>-</v>
      </c>
      <c r="V18" s="8">
        <f t="shared" si="9"/>
        <v>0</v>
      </c>
      <c r="W18" s="8">
        <f t="shared" si="10"/>
        <v>1</v>
      </c>
    </row>
    <row r="19" spans="1:23" x14ac:dyDescent="0.25">
      <c r="A19" s="7">
        <v>36</v>
      </c>
      <c r="B19" s="18" t="str">
        <f>VLOOKUP($A19, Equipes!$A$3:$B$86, 2, FALSE)</f>
        <v>Ricardo Guedes SC</v>
      </c>
      <c r="C19" s="17">
        <v>0</v>
      </c>
      <c r="D19" s="19" t="s">
        <v>26</v>
      </c>
      <c r="E19" s="17">
        <v>0</v>
      </c>
      <c r="F19" s="20" t="str">
        <f>VLOOKUP($G19, Equipes!$A$3:$B$86, 2, FALSE)</f>
        <v>Leo Fernandes RJ</v>
      </c>
      <c r="G19" s="21">
        <v>40</v>
      </c>
      <c r="H19" s="18">
        <v>48</v>
      </c>
      <c r="I19" s="18" t="s">
        <v>30</v>
      </c>
      <c r="J19" s="18">
        <v>1</v>
      </c>
      <c r="K19" s="18"/>
      <c r="M19" s="8" t="str">
        <f t="shared" si="0"/>
        <v>Ricardo Guedes SC</v>
      </c>
      <c r="N19" s="8" t="str">
        <f t="shared" si="1"/>
        <v>Leo Fernandes RJ</v>
      </c>
      <c r="O19" s="8" t="str">
        <f t="shared" si="2"/>
        <v/>
      </c>
      <c r="P19" s="8" t="str">
        <f t="shared" si="3"/>
        <v>Ricardo Guedes SC</v>
      </c>
      <c r="Q19" s="8" t="str">
        <f t="shared" si="4"/>
        <v>Leo Fernandes RJ</v>
      </c>
      <c r="R19" s="8" t="str">
        <f t="shared" si="5"/>
        <v/>
      </c>
      <c r="S19" s="8" t="str">
        <f t="shared" si="6"/>
        <v>Ricardo Guedes SC</v>
      </c>
      <c r="T19" s="8">
        <f t="shared" si="7"/>
        <v>0</v>
      </c>
      <c r="U19" s="8" t="str">
        <f t="shared" si="8"/>
        <v>Leo Fernandes RJ</v>
      </c>
      <c r="V19" s="8">
        <f t="shared" si="9"/>
        <v>0</v>
      </c>
      <c r="W19" s="8">
        <f t="shared" si="10"/>
        <v>0</v>
      </c>
    </row>
    <row r="20" spans="1:23" x14ac:dyDescent="0.25">
      <c r="A20" s="7">
        <v>37</v>
      </c>
      <c r="B20" s="8" t="str">
        <f>VLOOKUP($A20, Equipes!$A$3:$B$86, 2, FALSE)</f>
        <v>Leo Anache MS</v>
      </c>
      <c r="C20" s="17">
        <v>3</v>
      </c>
      <c r="D20" s="9" t="s">
        <v>26</v>
      </c>
      <c r="E20" s="17">
        <v>1</v>
      </c>
      <c r="F20" s="10" t="str">
        <f>VLOOKUP($G20, Equipes!$A$3:$B$86, 2, FALSE)</f>
        <v>Baby SP</v>
      </c>
      <c r="G20" s="7">
        <v>41</v>
      </c>
      <c r="H20" s="8">
        <v>49</v>
      </c>
      <c r="I20" s="8" t="s">
        <v>30</v>
      </c>
      <c r="J20" s="8">
        <v>1</v>
      </c>
      <c r="M20" s="8" t="str">
        <f t="shared" si="0"/>
        <v>Leo Anache MS</v>
      </c>
      <c r="N20" s="8" t="str">
        <f t="shared" si="1"/>
        <v>Baby SP</v>
      </c>
      <c r="O20" s="8" t="str">
        <f t="shared" si="2"/>
        <v>Leo Anache MS</v>
      </c>
      <c r="P20" s="8" t="str">
        <f t="shared" si="3"/>
        <v/>
      </c>
      <c r="Q20" s="8" t="str">
        <f t="shared" si="4"/>
        <v/>
      </c>
      <c r="R20" s="8" t="str">
        <f t="shared" si="5"/>
        <v>Baby SP</v>
      </c>
      <c r="S20" s="8" t="str">
        <f t="shared" si="6"/>
        <v>Leo Anache MS</v>
      </c>
      <c r="T20" s="8">
        <f t="shared" si="7"/>
        <v>3</v>
      </c>
      <c r="U20" s="8" t="str">
        <f t="shared" si="8"/>
        <v>Baby SP</v>
      </c>
      <c r="V20" s="8">
        <f t="shared" si="9"/>
        <v>1</v>
      </c>
      <c r="W20" s="8">
        <f t="shared" si="10"/>
        <v>3</v>
      </c>
    </row>
    <row r="21" spans="1:23" x14ac:dyDescent="0.25">
      <c r="A21" s="7">
        <v>38</v>
      </c>
      <c r="B21" s="18" t="str">
        <f>VLOOKUP($A21, Equipes!$A$3:$B$86, 2, FALSE)</f>
        <v>Ivan Falcão AM</v>
      </c>
      <c r="C21" s="17">
        <v>1</v>
      </c>
      <c r="D21" s="19" t="s">
        <v>26</v>
      </c>
      <c r="E21" s="17">
        <v>0</v>
      </c>
      <c r="F21" s="20" t="str">
        <f>VLOOKUP($G21, Equipes!$A$3:$B$86, 2, FALSE)</f>
        <v>-</v>
      </c>
      <c r="G21" s="21">
        <v>42</v>
      </c>
      <c r="H21" s="18">
        <v>50</v>
      </c>
      <c r="I21" s="18" t="s">
        <v>30</v>
      </c>
      <c r="J21" s="18">
        <v>1</v>
      </c>
      <c r="K21" s="18"/>
      <c r="M21" s="8" t="str">
        <f t="shared" si="0"/>
        <v>Ivan Falcão AM</v>
      </c>
      <c r="N21" s="8" t="str">
        <f t="shared" si="1"/>
        <v>-</v>
      </c>
      <c r="O21" s="8" t="str">
        <f t="shared" si="2"/>
        <v>Ivan Falcão AM</v>
      </c>
      <c r="P21" s="8" t="str">
        <f t="shared" si="3"/>
        <v/>
      </c>
      <c r="Q21" s="8" t="str">
        <f t="shared" si="4"/>
        <v/>
      </c>
      <c r="R21" s="8" t="str">
        <f t="shared" si="5"/>
        <v>-</v>
      </c>
      <c r="S21" s="8" t="str">
        <f t="shared" si="6"/>
        <v>Ivan Falcão AM</v>
      </c>
      <c r="T21" s="8">
        <f t="shared" si="7"/>
        <v>1</v>
      </c>
      <c r="U21" s="8" t="str">
        <f t="shared" si="8"/>
        <v>-</v>
      </c>
      <c r="V21" s="8">
        <f t="shared" si="9"/>
        <v>0</v>
      </c>
      <c r="W21" s="8">
        <f t="shared" si="10"/>
        <v>1</v>
      </c>
    </row>
    <row r="22" spans="1:23" x14ac:dyDescent="0.25">
      <c r="A22" s="7">
        <v>43</v>
      </c>
      <c r="B22" s="8" t="str">
        <f>VLOOKUP($A22, Equipes!$A$3:$B$86, 2, FALSE)</f>
        <v>Marcelo Rodrigues PR</v>
      </c>
      <c r="C22" s="17">
        <v>2</v>
      </c>
      <c r="D22" s="9" t="s">
        <v>26</v>
      </c>
      <c r="E22" s="17">
        <v>3</v>
      </c>
      <c r="F22" s="10" t="str">
        <f>VLOOKUP($G22, Equipes!$A$3:$B$86, 2, FALSE)</f>
        <v>Sylvio PR</v>
      </c>
      <c r="G22" s="7">
        <v>47</v>
      </c>
      <c r="H22" s="8">
        <v>51</v>
      </c>
      <c r="I22" s="8" t="s">
        <v>31</v>
      </c>
      <c r="J22" s="8">
        <v>1</v>
      </c>
      <c r="M22" s="8" t="str">
        <f t="shared" si="0"/>
        <v>Marcelo Rodrigues PR</v>
      </c>
      <c r="N22" s="8" t="str">
        <f t="shared" si="1"/>
        <v>Sylvio PR</v>
      </c>
      <c r="O22" s="8" t="str">
        <f t="shared" si="2"/>
        <v>Sylvio PR</v>
      </c>
      <c r="P22" s="8" t="str">
        <f t="shared" si="3"/>
        <v/>
      </c>
      <c r="Q22" s="8" t="str">
        <f t="shared" si="4"/>
        <v/>
      </c>
      <c r="R22" s="8" t="str">
        <f t="shared" si="5"/>
        <v>Marcelo Rodrigues PR</v>
      </c>
      <c r="S22" s="8" t="str">
        <f t="shared" si="6"/>
        <v>Marcelo Rodrigues PR</v>
      </c>
      <c r="T22" s="8">
        <f t="shared" si="7"/>
        <v>2</v>
      </c>
      <c r="U22" s="8" t="str">
        <f t="shared" si="8"/>
        <v>Sylvio PR</v>
      </c>
      <c r="V22" s="8">
        <f t="shared" si="9"/>
        <v>3</v>
      </c>
      <c r="W22" s="8">
        <f t="shared" si="10"/>
        <v>2</v>
      </c>
    </row>
    <row r="23" spans="1:23" x14ac:dyDescent="0.25">
      <c r="A23" s="7">
        <v>44</v>
      </c>
      <c r="B23" s="18" t="str">
        <f>VLOOKUP($A23, Equipes!$A$3:$B$86, 2, FALSE)</f>
        <v>Zé Spy RJ</v>
      </c>
      <c r="C23" s="17">
        <v>1</v>
      </c>
      <c r="D23" s="19" t="s">
        <v>26</v>
      </c>
      <c r="E23" s="17">
        <v>1</v>
      </c>
      <c r="F23" s="20" t="str">
        <f>VLOOKUP($G23, Equipes!$A$3:$B$86, 2, FALSE)</f>
        <v>Zanella SP</v>
      </c>
      <c r="G23" s="21">
        <v>48</v>
      </c>
      <c r="H23" s="18">
        <v>52</v>
      </c>
      <c r="I23" s="18" t="s">
        <v>31</v>
      </c>
      <c r="J23" s="18">
        <v>1</v>
      </c>
      <c r="K23" s="18"/>
      <c r="M23" s="8" t="str">
        <f t="shared" si="0"/>
        <v>Zé Spy RJ</v>
      </c>
      <c r="N23" s="8" t="str">
        <f t="shared" si="1"/>
        <v>Zanella SP</v>
      </c>
      <c r="O23" s="8" t="str">
        <f t="shared" si="2"/>
        <v/>
      </c>
      <c r="P23" s="8" t="str">
        <f t="shared" si="3"/>
        <v>Zé Spy RJ</v>
      </c>
      <c r="Q23" s="8" t="str">
        <f t="shared" si="4"/>
        <v>Zanella SP</v>
      </c>
      <c r="R23" s="8" t="str">
        <f t="shared" si="5"/>
        <v/>
      </c>
      <c r="S23" s="8" t="str">
        <f t="shared" si="6"/>
        <v>Zé Spy RJ</v>
      </c>
      <c r="T23" s="8">
        <f t="shared" si="7"/>
        <v>1</v>
      </c>
      <c r="U23" s="8" t="str">
        <f t="shared" si="8"/>
        <v>Zanella SP</v>
      </c>
      <c r="V23" s="8">
        <f t="shared" si="9"/>
        <v>1</v>
      </c>
      <c r="W23" s="8">
        <f t="shared" si="10"/>
        <v>1</v>
      </c>
    </row>
    <row r="24" spans="1:23" x14ac:dyDescent="0.25">
      <c r="A24" s="7">
        <v>45</v>
      </c>
      <c r="B24" s="8" t="str">
        <f>VLOOKUP($A24, Equipes!$A$3:$B$86, 2, FALSE)</f>
        <v>Giuseppe AM</v>
      </c>
      <c r="C24" s="17">
        <v>1</v>
      </c>
      <c r="D24" s="9" t="s">
        <v>26</v>
      </c>
      <c r="E24" s="17">
        <v>0</v>
      </c>
      <c r="F24" s="10" t="str">
        <f>VLOOKUP($G24, Equipes!$A$3:$B$86, 2, FALSE)</f>
        <v>-</v>
      </c>
      <c r="G24" s="7">
        <v>49</v>
      </c>
      <c r="H24" s="8">
        <v>53</v>
      </c>
      <c r="I24" s="8" t="s">
        <v>31</v>
      </c>
      <c r="J24" s="8">
        <v>1</v>
      </c>
      <c r="M24" s="8" t="str">
        <f t="shared" si="0"/>
        <v>Giuseppe AM</v>
      </c>
      <c r="N24" s="8" t="str">
        <f t="shared" si="1"/>
        <v>-</v>
      </c>
      <c r="O24" s="8" t="str">
        <f t="shared" si="2"/>
        <v>Giuseppe AM</v>
      </c>
      <c r="P24" s="8" t="str">
        <f t="shared" si="3"/>
        <v/>
      </c>
      <c r="Q24" s="8" t="str">
        <f t="shared" si="4"/>
        <v/>
      </c>
      <c r="R24" s="8" t="str">
        <f t="shared" si="5"/>
        <v>-</v>
      </c>
      <c r="S24" s="8" t="str">
        <f t="shared" si="6"/>
        <v>Giuseppe AM</v>
      </c>
      <c r="T24" s="8">
        <f t="shared" si="7"/>
        <v>1</v>
      </c>
      <c r="U24" s="8" t="str">
        <f t="shared" si="8"/>
        <v>-</v>
      </c>
      <c r="V24" s="8">
        <f t="shared" si="9"/>
        <v>0</v>
      </c>
      <c r="W24" s="8">
        <f t="shared" si="10"/>
        <v>1</v>
      </c>
    </row>
    <row r="25" spans="1:23" x14ac:dyDescent="0.25">
      <c r="A25" s="7">
        <v>50</v>
      </c>
      <c r="B25" s="18" t="str">
        <f>VLOOKUP($A25, Equipes!$A$3:$B$86, 2, FALSE)</f>
        <v>Edmilson Chagas RJ</v>
      </c>
      <c r="C25" s="17">
        <v>0</v>
      </c>
      <c r="D25" s="19" t="s">
        <v>26</v>
      </c>
      <c r="E25" s="17">
        <v>1</v>
      </c>
      <c r="F25" s="20" t="str">
        <f>VLOOKUP($G25, Equipes!$A$3:$B$86, 2, FALSE)</f>
        <v>Gabriela PA</v>
      </c>
      <c r="G25" s="21">
        <v>54</v>
      </c>
      <c r="H25" s="18">
        <v>54</v>
      </c>
      <c r="I25" s="18" t="s">
        <v>32</v>
      </c>
      <c r="J25" s="18">
        <v>1</v>
      </c>
      <c r="K25" s="18"/>
      <c r="M25" s="8" t="str">
        <f t="shared" si="0"/>
        <v>Edmilson Chagas RJ</v>
      </c>
      <c r="N25" s="8" t="str">
        <f t="shared" si="1"/>
        <v>Gabriela PA</v>
      </c>
      <c r="O25" s="8" t="str">
        <f t="shared" si="2"/>
        <v>Gabriela PA</v>
      </c>
      <c r="P25" s="8" t="str">
        <f t="shared" si="3"/>
        <v/>
      </c>
      <c r="Q25" s="8" t="str">
        <f t="shared" si="4"/>
        <v/>
      </c>
      <c r="R25" s="8" t="str">
        <f t="shared" si="5"/>
        <v>Edmilson Chagas RJ</v>
      </c>
      <c r="S25" s="8" t="str">
        <f t="shared" si="6"/>
        <v>Edmilson Chagas RJ</v>
      </c>
      <c r="T25" s="8">
        <f t="shared" si="7"/>
        <v>0</v>
      </c>
      <c r="U25" s="8" t="str">
        <f t="shared" si="8"/>
        <v>Gabriela PA</v>
      </c>
      <c r="V25" s="8">
        <f t="shared" si="9"/>
        <v>1</v>
      </c>
      <c r="W25" s="8">
        <f t="shared" si="10"/>
        <v>0</v>
      </c>
    </row>
    <row r="26" spans="1:23" x14ac:dyDescent="0.25">
      <c r="A26" s="7">
        <v>51</v>
      </c>
      <c r="B26" s="8" t="str">
        <f>VLOOKUP($A26, Equipes!$A$3:$B$86, 2, FALSE)</f>
        <v>Harley RJ</v>
      </c>
      <c r="C26" s="17">
        <v>2</v>
      </c>
      <c r="D26" s="9" t="s">
        <v>26</v>
      </c>
      <c r="E26" s="17">
        <v>1</v>
      </c>
      <c r="F26" s="10" t="str">
        <f>VLOOKUP($G26, Equipes!$A$3:$B$86, 2, FALSE)</f>
        <v>Carlos André MG</v>
      </c>
      <c r="G26" s="7">
        <v>55</v>
      </c>
      <c r="H26" s="8">
        <v>55</v>
      </c>
      <c r="I26" s="8" t="s">
        <v>32</v>
      </c>
      <c r="J26" s="8">
        <v>1</v>
      </c>
      <c r="M26" s="8" t="str">
        <f t="shared" si="0"/>
        <v>Harley RJ</v>
      </c>
      <c r="N26" s="8" t="str">
        <f t="shared" si="1"/>
        <v>Carlos André MG</v>
      </c>
      <c r="O26" s="8" t="str">
        <f t="shared" si="2"/>
        <v>Harley RJ</v>
      </c>
      <c r="P26" s="8" t="str">
        <f t="shared" si="3"/>
        <v/>
      </c>
      <c r="Q26" s="8" t="str">
        <f t="shared" si="4"/>
        <v/>
      </c>
      <c r="R26" s="8" t="str">
        <f t="shared" si="5"/>
        <v>Carlos André MG</v>
      </c>
      <c r="S26" s="8" t="str">
        <f t="shared" si="6"/>
        <v>Harley RJ</v>
      </c>
      <c r="T26" s="8">
        <f t="shared" si="7"/>
        <v>2</v>
      </c>
      <c r="U26" s="8" t="str">
        <f t="shared" si="8"/>
        <v>Carlos André MG</v>
      </c>
      <c r="V26" s="8">
        <f t="shared" si="9"/>
        <v>1</v>
      </c>
      <c r="W26" s="8">
        <f t="shared" si="10"/>
        <v>2</v>
      </c>
    </row>
    <row r="27" spans="1:23" x14ac:dyDescent="0.25">
      <c r="A27" s="7">
        <v>52</v>
      </c>
      <c r="B27" s="18" t="str">
        <f>VLOOKUP($A27, Equipes!$A$3:$B$86, 2, FALSE)</f>
        <v>Rodrigo Moro SP</v>
      </c>
      <c r="C27" s="17">
        <v>1</v>
      </c>
      <c r="D27" s="19" t="s">
        <v>26</v>
      </c>
      <c r="E27" s="17">
        <v>0</v>
      </c>
      <c r="F27" s="20" t="str">
        <f>VLOOKUP($G27, Equipes!$A$3:$B$86, 2, FALSE)</f>
        <v>-</v>
      </c>
      <c r="G27" s="21">
        <v>56</v>
      </c>
      <c r="H27" s="18">
        <v>56</v>
      </c>
      <c r="I27" s="18" t="s">
        <v>32</v>
      </c>
      <c r="J27" s="18">
        <v>1</v>
      </c>
      <c r="K27" s="18"/>
      <c r="M27" s="8" t="str">
        <f t="shared" si="0"/>
        <v>Rodrigo Moro SP</v>
      </c>
      <c r="N27" s="8" t="str">
        <f t="shared" si="1"/>
        <v>-</v>
      </c>
      <c r="O27" s="8" t="str">
        <f t="shared" si="2"/>
        <v>Rodrigo Moro SP</v>
      </c>
      <c r="P27" s="8" t="str">
        <f t="shared" si="3"/>
        <v/>
      </c>
      <c r="Q27" s="8" t="str">
        <f t="shared" si="4"/>
        <v/>
      </c>
      <c r="R27" s="8" t="str">
        <f t="shared" si="5"/>
        <v>-</v>
      </c>
      <c r="S27" s="8" t="str">
        <f t="shared" si="6"/>
        <v>Rodrigo Moro SP</v>
      </c>
      <c r="T27" s="8">
        <f t="shared" si="7"/>
        <v>1</v>
      </c>
      <c r="U27" s="8" t="str">
        <f t="shared" si="8"/>
        <v>-</v>
      </c>
      <c r="V27" s="8">
        <f t="shared" si="9"/>
        <v>0</v>
      </c>
      <c r="W27" s="8">
        <f t="shared" si="10"/>
        <v>1</v>
      </c>
    </row>
    <row r="28" spans="1:23" x14ac:dyDescent="0.25">
      <c r="A28" s="7">
        <v>57</v>
      </c>
      <c r="B28" s="8" t="str">
        <f>VLOOKUP($A28, Equipes!$A$3:$B$86, 2, FALSE)</f>
        <v>Bruno Calinçane MG</v>
      </c>
      <c r="C28" s="17">
        <v>4</v>
      </c>
      <c r="D28" s="9" t="s">
        <v>26</v>
      </c>
      <c r="E28" s="17">
        <v>1</v>
      </c>
      <c r="F28" s="10" t="str">
        <f>VLOOKUP($G28, Equipes!$A$3:$B$86, 2, FALSE)</f>
        <v>Porphirio RJ</v>
      </c>
      <c r="G28" s="7">
        <v>61</v>
      </c>
      <c r="H28" s="8">
        <v>57</v>
      </c>
      <c r="I28" s="8" t="s">
        <v>33</v>
      </c>
      <c r="J28" s="8">
        <v>1</v>
      </c>
      <c r="M28" s="8" t="str">
        <f t="shared" si="0"/>
        <v>Bruno Calinçane MG</v>
      </c>
      <c r="N28" s="8" t="str">
        <f t="shared" si="1"/>
        <v>Porphirio RJ</v>
      </c>
      <c r="O28" s="8" t="str">
        <f t="shared" si="2"/>
        <v>Bruno Calinçane MG</v>
      </c>
      <c r="P28" s="8" t="str">
        <f t="shared" si="3"/>
        <v/>
      </c>
      <c r="Q28" s="8" t="str">
        <f t="shared" si="4"/>
        <v/>
      </c>
      <c r="R28" s="8" t="str">
        <f t="shared" si="5"/>
        <v>Porphirio RJ</v>
      </c>
      <c r="S28" s="8" t="str">
        <f t="shared" si="6"/>
        <v>Bruno Calinçane MG</v>
      </c>
      <c r="T28" s="8">
        <f t="shared" si="7"/>
        <v>4</v>
      </c>
      <c r="U28" s="8" t="str">
        <f t="shared" si="8"/>
        <v>Porphirio RJ</v>
      </c>
      <c r="V28" s="8">
        <f t="shared" si="9"/>
        <v>1</v>
      </c>
      <c r="W28" s="8">
        <f t="shared" si="10"/>
        <v>4</v>
      </c>
    </row>
    <row r="29" spans="1:23" x14ac:dyDescent="0.25">
      <c r="A29" s="7">
        <v>58</v>
      </c>
      <c r="B29" s="18" t="str">
        <f>VLOOKUP($A29, Equipes!$A$3:$B$86, 2, FALSE)</f>
        <v>Leo Machado MG</v>
      </c>
      <c r="C29" s="17">
        <v>0</v>
      </c>
      <c r="D29" s="19" t="s">
        <v>26</v>
      </c>
      <c r="E29" s="17">
        <v>0</v>
      </c>
      <c r="F29" s="20" t="str">
        <f>VLOOKUP($G29, Equipes!$A$3:$B$86, 2, FALSE)</f>
        <v>Sallys Martins SP</v>
      </c>
      <c r="G29" s="21">
        <v>62</v>
      </c>
      <c r="H29" s="18">
        <v>58</v>
      </c>
      <c r="I29" s="18" t="s">
        <v>33</v>
      </c>
      <c r="J29" s="18">
        <v>1</v>
      </c>
      <c r="K29" s="18"/>
      <c r="M29" s="8" t="str">
        <f t="shared" si="0"/>
        <v>Leo Machado MG</v>
      </c>
      <c r="N29" s="8" t="str">
        <f t="shared" si="1"/>
        <v>Sallys Martins SP</v>
      </c>
      <c r="O29" s="8" t="str">
        <f t="shared" si="2"/>
        <v/>
      </c>
      <c r="P29" s="8" t="str">
        <f t="shared" si="3"/>
        <v>Leo Machado MG</v>
      </c>
      <c r="Q29" s="8" t="str">
        <f t="shared" si="4"/>
        <v>Sallys Martins SP</v>
      </c>
      <c r="R29" s="8" t="str">
        <f t="shared" si="5"/>
        <v/>
      </c>
      <c r="S29" s="8" t="str">
        <f t="shared" si="6"/>
        <v>Leo Machado MG</v>
      </c>
      <c r="T29" s="8">
        <f t="shared" si="7"/>
        <v>0</v>
      </c>
      <c r="U29" s="8" t="str">
        <f t="shared" si="8"/>
        <v>Sallys Martins SP</v>
      </c>
      <c r="V29" s="8">
        <f t="shared" si="9"/>
        <v>0</v>
      </c>
      <c r="W29" s="8">
        <f t="shared" si="10"/>
        <v>0</v>
      </c>
    </row>
    <row r="30" spans="1:23" x14ac:dyDescent="0.25">
      <c r="A30" s="7">
        <v>59</v>
      </c>
      <c r="B30" s="8" t="str">
        <f>VLOOKUP($A30, Equipes!$A$3:$B$86, 2, FALSE)</f>
        <v>Valcy Jaques RJ</v>
      </c>
      <c r="C30" s="17">
        <v>1</v>
      </c>
      <c r="D30" s="9" t="s">
        <v>26</v>
      </c>
      <c r="E30" s="17">
        <v>0</v>
      </c>
      <c r="F30" s="10" t="str">
        <f>VLOOKUP($G30, Equipes!$A$3:$B$86, 2, FALSE)</f>
        <v>-</v>
      </c>
      <c r="G30" s="7">
        <v>63</v>
      </c>
      <c r="H30" s="8">
        <v>59</v>
      </c>
      <c r="I30" s="8" t="s">
        <v>33</v>
      </c>
      <c r="J30" s="8">
        <v>1</v>
      </c>
      <c r="M30" s="8" t="str">
        <f t="shared" si="0"/>
        <v>Valcy Jaques RJ</v>
      </c>
      <c r="N30" s="8" t="str">
        <f t="shared" si="1"/>
        <v>-</v>
      </c>
      <c r="O30" s="8" t="str">
        <f t="shared" si="2"/>
        <v>Valcy Jaques RJ</v>
      </c>
      <c r="P30" s="8" t="str">
        <f t="shared" si="3"/>
        <v/>
      </c>
      <c r="Q30" s="8" t="str">
        <f t="shared" si="4"/>
        <v/>
      </c>
      <c r="R30" s="8" t="str">
        <f t="shared" si="5"/>
        <v>-</v>
      </c>
      <c r="S30" s="8" t="str">
        <f t="shared" si="6"/>
        <v>Valcy Jaques RJ</v>
      </c>
      <c r="T30" s="8">
        <f t="shared" si="7"/>
        <v>1</v>
      </c>
      <c r="U30" s="8" t="str">
        <f t="shared" si="8"/>
        <v>-</v>
      </c>
      <c r="V30" s="8">
        <f t="shared" si="9"/>
        <v>0</v>
      </c>
      <c r="W30" s="8">
        <f t="shared" si="10"/>
        <v>1</v>
      </c>
    </row>
    <row r="31" spans="1:23" x14ac:dyDescent="0.25">
      <c r="A31" s="7">
        <v>64</v>
      </c>
      <c r="B31" s="18" t="str">
        <f>VLOOKUP($A31, Equipes!$A$3:$B$86, 2, FALSE)</f>
        <v>André Santos RJ</v>
      </c>
      <c r="C31" s="17">
        <v>3</v>
      </c>
      <c r="D31" s="19" t="s">
        <v>26</v>
      </c>
      <c r="E31" s="17">
        <v>1</v>
      </c>
      <c r="F31" s="20" t="str">
        <f>VLOOKUP($G31, Equipes!$A$3:$B$86, 2, FALSE)</f>
        <v>César Muniz RJ</v>
      </c>
      <c r="G31" s="21">
        <v>68</v>
      </c>
      <c r="H31" s="18">
        <v>60</v>
      </c>
      <c r="I31" s="18" t="s">
        <v>18</v>
      </c>
      <c r="J31" s="18">
        <v>1</v>
      </c>
      <c r="K31" s="18"/>
      <c r="M31" s="8" t="str">
        <f t="shared" si="0"/>
        <v>André Santos RJ</v>
      </c>
      <c r="N31" s="8" t="str">
        <f t="shared" si="1"/>
        <v>César Muniz RJ</v>
      </c>
      <c r="O31" s="8" t="str">
        <f t="shared" si="2"/>
        <v>André Santos RJ</v>
      </c>
      <c r="P31" s="8" t="str">
        <f t="shared" si="3"/>
        <v/>
      </c>
      <c r="Q31" s="8" t="str">
        <f t="shared" si="4"/>
        <v/>
      </c>
      <c r="R31" s="8" t="str">
        <f t="shared" si="5"/>
        <v>César Muniz RJ</v>
      </c>
      <c r="S31" s="8" t="str">
        <f t="shared" si="6"/>
        <v>André Santos RJ</v>
      </c>
      <c r="T31" s="8">
        <f t="shared" si="7"/>
        <v>3</v>
      </c>
      <c r="U31" s="8" t="str">
        <f t="shared" si="8"/>
        <v>César Muniz RJ</v>
      </c>
      <c r="V31" s="8">
        <f t="shared" si="9"/>
        <v>1</v>
      </c>
      <c r="W31" s="8">
        <f t="shared" si="10"/>
        <v>3</v>
      </c>
    </row>
    <row r="32" spans="1:23" x14ac:dyDescent="0.25">
      <c r="A32" s="7">
        <v>65</v>
      </c>
      <c r="B32" s="8" t="str">
        <f>VLOOKUP($A32, Equipes!$A$3:$B$86, 2, FALSE)</f>
        <v>Proença RJ</v>
      </c>
      <c r="C32" s="17">
        <v>4</v>
      </c>
      <c r="D32" s="9" t="s">
        <v>26</v>
      </c>
      <c r="E32" s="17">
        <v>2</v>
      </c>
      <c r="F32" s="10" t="str">
        <f>VLOOKUP($G32, Equipes!$A$3:$B$86, 2, FALSE)</f>
        <v>Rodrigo Martins CE</v>
      </c>
      <c r="G32" s="7">
        <v>69</v>
      </c>
      <c r="H32" s="8">
        <v>61</v>
      </c>
      <c r="I32" s="8" t="s">
        <v>18</v>
      </c>
      <c r="J32" s="8">
        <v>1</v>
      </c>
      <c r="M32" s="8" t="str">
        <f t="shared" si="0"/>
        <v>Proença RJ</v>
      </c>
      <c r="N32" s="8" t="str">
        <f t="shared" si="1"/>
        <v>Rodrigo Martins CE</v>
      </c>
      <c r="O32" s="8" t="str">
        <f t="shared" si="2"/>
        <v>Proença RJ</v>
      </c>
      <c r="P32" s="8" t="str">
        <f t="shared" si="3"/>
        <v/>
      </c>
      <c r="Q32" s="8" t="str">
        <f t="shared" si="4"/>
        <v/>
      </c>
      <c r="R32" s="8" t="str">
        <f t="shared" si="5"/>
        <v>Rodrigo Martins CE</v>
      </c>
      <c r="S32" s="8" t="str">
        <f t="shared" si="6"/>
        <v>Proença RJ</v>
      </c>
      <c r="T32" s="8">
        <f t="shared" si="7"/>
        <v>4</v>
      </c>
      <c r="U32" s="8" t="str">
        <f t="shared" si="8"/>
        <v>Rodrigo Martins CE</v>
      </c>
      <c r="V32" s="8">
        <f t="shared" si="9"/>
        <v>2</v>
      </c>
      <c r="W32" s="8">
        <f t="shared" si="10"/>
        <v>4</v>
      </c>
    </row>
    <row r="33" spans="1:23" x14ac:dyDescent="0.25">
      <c r="A33" s="7">
        <v>66</v>
      </c>
      <c r="B33" s="18" t="str">
        <f>VLOOKUP($A33, Equipes!$A$3:$B$86, 2, FALSE)</f>
        <v>Roberto Villano RJ</v>
      </c>
      <c r="C33" s="17">
        <v>1</v>
      </c>
      <c r="D33" s="19" t="s">
        <v>26</v>
      </c>
      <c r="E33" s="17">
        <v>0</v>
      </c>
      <c r="F33" s="20" t="str">
        <f>VLOOKUP($G33, Equipes!$A$3:$B$86, 2, FALSE)</f>
        <v>-</v>
      </c>
      <c r="G33" s="21">
        <v>70</v>
      </c>
      <c r="H33" s="18">
        <v>62</v>
      </c>
      <c r="I33" s="18" t="s">
        <v>18</v>
      </c>
      <c r="J33" s="18">
        <v>1</v>
      </c>
      <c r="K33" s="18"/>
      <c r="M33" s="8" t="str">
        <f t="shared" si="0"/>
        <v>Roberto Villano RJ</v>
      </c>
      <c r="N33" s="8" t="str">
        <f t="shared" si="1"/>
        <v>-</v>
      </c>
      <c r="O33" s="8" t="str">
        <f t="shared" si="2"/>
        <v>Roberto Villano RJ</v>
      </c>
      <c r="P33" s="8" t="str">
        <f t="shared" si="3"/>
        <v/>
      </c>
      <c r="Q33" s="8" t="str">
        <f t="shared" si="4"/>
        <v/>
      </c>
      <c r="R33" s="8" t="str">
        <f t="shared" si="5"/>
        <v>-</v>
      </c>
      <c r="S33" s="8" t="str">
        <f t="shared" si="6"/>
        <v>Roberto Villano RJ</v>
      </c>
      <c r="T33" s="8">
        <f t="shared" si="7"/>
        <v>1</v>
      </c>
      <c r="U33" s="8" t="str">
        <f t="shared" si="8"/>
        <v>-</v>
      </c>
      <c r="V33" s="8">
        <f t="shared" si="9"/>
        <v>0</v>
      </c>
      <c r="W33" s="8">
        <f t="shared" si="10"/>
        <v>1</v>
      </c>
    </row>
    <row r="34" spans="1:23" x14ac:dyDescent="0.25">
      <c r="A34" s="7">
        <v>71</v>
      </c>
      <c r="B34" s="8" t="str">
        <f>VLOOKUP($A34, Equipes!$A$3:$B$86, 2, FALSE)</f>
        <v>Rafael Marques RJ</v>
      </c>
      <c r="C34" s="17">
        <v>2</v>
      </c>
      <c r="D34" s="9" t="s">
        <v>26</v>
      </c>
      <c r="E34" s="17">
        <v>0</v>
      </c>
      <c r="F34" s="10" t="str">
        <f>VLOOKUP($G34, Equipes!$A$3:$B$86, 2, FALSE)</f>
        <v>Armando Monteiro MS</v>
      </c>
      <c r="G34" s="7">
        <v>75</v>
      </c>
      <c r="H34" s="8">
        <v>63</v>
      </c>
      <c r="I34" s="8" t="s">
        <v>34</v>
      </c>
      <c r="J34" s="8">
        <v>1</v>
      </c>
      <c r="M34" s="8" t="str">
        <f t="shared" si="0"/>
        <v>Rafael Marques RJ</v>
      </c>
      <c r="N34" s="8" t="str">
        <f t="shared" si="1"/>
        <v>Armando Monteiro MS</v>
      </c>
      <c r="O34" s="8" t="str">
        <f t="shared" si="2"/>
        <v>Rafael Marques RJ</v>
      </c>
      <c r="P34" s="8" t="str">
        <f t="shared" si="3"/>
        <v/>
      </c>
      <c r="Q34" s="8" t="str">
        <f t="shared" si="4"/>
        <v/>
      </c>
      <c r="R34" s="8" t="str">
        <f t="shared" si="5"/>
        <v>Armando Monteiro MS</v>
      </c>
      <c r="S34" s="8" t="str">
        <f t="shared" si="6"/>
        <v>Rafael Marques RJ</v>
      </c>
      <c r="T34" s="8">
        <f t="shared" si="7"/>
        <v>2</v>
      </c>
      <c r="U34" s="8" t="str">
        <f t="shared" si="8"/>
        <v>Armando Monteiro MS</v>
      </c>
      <c r="V34" s="8">
        <f t="shared" si="9"/>
        <v>0</v>
      </c>
      <c r="W34" s="8">
        <f t="shared" si="10"/>
        <v>2</v>
      </c>
    </row>
    <row r="35" spans="1:23" x14ac:dyDescent="0.25">
      <c r="A35" s="7">
        <v>72</v>
      </c>
      <c r="B35" s="18" t="str">
        <f>VLOOKUP($A35, Equipes!$A$3:$B$86, 2, FALSE)</f>
        <v>Galdeano SP</v>
      </c>
      <c r="C35" s="17">
        <v>3</v>
      </c>
      <c r="D35" s="19" t="s">
        <v>26</v>
      </c>
      <c r="E35" s="17">
        <v>0</v>
      </c>
      <c r="F35" s="20" t="str">
        <f>VLOOKUP($G35, Equipes!$A$3:$B$86, 2, FALSE)</f>
        <v>João Carrasco DF</v>
      </c>
      <c r="G35" s="21">
        <v>76</v>
      </c>
      <c r="H35" s="18">
        <v>64</v>
      </c>
      <c r="I35" s="18" t="s">
        <v>34</v>
      </c>
      <c r="J35" s="18">
        <v>1</v>
      </c>
      <c r="K35" s="18"/>
      <c r="M35" s="8" t="str">
        <f t="shared" si="0"/>
        <v>Galdeano SP</v>
      </c>
      <c r="N35" s="8" t="str">
        <f t="shared" si="1"/>
        <v>João Carrasco DF</v>
      </c>
      <c r="O35" s="8" t="str">
        <f t="shared" si="2"/>
        <v>Galdeano SP</v>
      </c>
      <c r="P35" s="8" t="str">
        <f t="shared" si="3"/>
        <v/>
      </c>
      <c r="Q35" s="8" t="str">
        <f t="shared" si="4"/>
        <v/>
      </c>
      <c r="R35" s="8" t="str">
        <f t="shared" si="5"/>
        <v>João Carrasco DF</v>
      </c>
      <c r="S35" s="8" t="str">
        <f t="shared" si="6"/>
        <v>Galdeano SP</v>
      </c>
      <c r="T35" s="8">
        <f t="shared" si="7"/>
        <v>3</v>
      </c>
      <c r="U35" s="8" t="str">
        <f t="shared" si="8"/>
        <v>João Carrasco DF</v>
      </c>
      <c r="V35" s="8">
        <f t="shared" si="9"/>
        <v>0</v>
      </c>
      <c r="W35" s="8">
        <f t="shared" si="10"/>
        <v>3</v>
      </c>
    </row>
    <row r="36" spans="1:23" x14ac:dyDescent="0.25">
      <c r="B36" s="12" t="s">
        <v>35</v>
      </c>
      <c r="C36" s="13"/>
      <c r="D36" s="13"/>
      <c r="E36" s="13"/>
      <c r="F36" s="14"/>
      <c r="G36" s="15"/>
      <c r="H36" s="12" t="s">
        <v>15</v>
      </c>
      <c r="I36" s="12" t="s">
        <v>16</v>
      </c>
      <c r="J36" s="12" t="s">
        <v>17</v>
      </c>
      <c r="K36" s="16">
        <f>K3 + TIME(0,20,0)</f>
        <v>44849.618055555555</v>
      </c>
      <c r="M36" s="11" t="s">
        <v>18</v>
      </c>
      <c r="N36" s="11" t="s">
        <v>18</v>
      </c>
      <c r="O36" s="11" t="s">
        <v>19</v>
      </c>
      <c r="P36" s="11" t="s">
        <v>20</v>
      </c>
      <c r="Q36" s="11" t="s">
        <v>20</v>
      </c>
      <c r="R36" s="11" t="s">
        <v>21</v>
      </c>
      <c r="S36" s="11" t="s">
        <v>22</v>
      </c>
      <c r="T36" s="11" t="s">
        <v>23</v>
      </c>
      <c r="U36" s="11" t="s">
        <v>19</v>
      </c>
      <c r="V36" s="11" t="s">
        <v>24</v>
      </c>
      <c r="W36" s="11" t="s">
        <v>25</v>
      </c>
    </row>
    <row r="37" spans="1:23" x14ac:dyDescent="0.25">
      <c r="A37" s="7">
        <v>73</v>
      </c>
      <c r="B37" s="18" t="str">
        <f>VLOOKUP($A37, Equipes!$A$3:$B$86, 2, FALSE)</f>
        <v>Tiago Spitz MG</v>
      </c>
      <c r="C37" s="17">
        <v>1</v>
      </c>
      <c r="D37" s="19" t="s">
        <v>26</v>
      </c>
      <c r="E37" s="17">
        <v>0</v>
      </c>
      <c r="F37" s="20" t="str">
        <f>VLOOKUP($G37, Equipes!$A$3:$B$86, 2, FALSE)</f>
        <v>-</v>
      </c>
      <c r="G37" s="21">
        <v>77</v>
      </c>
      <c r="H37" s="18">
        <v>33</v>
      </c>
      <c r="I37" s="18" t="s">
        <v>34</v>
      </c>
      <c r="J37" s="18">
        <v>1</v>
      </c>
      <c r="K37" s="18"/>
      <c r="M37" s="8" t="str">
        <f t="shared" ref="M37:M68" si="11">IF(OR(C37 = "",E37 = ""), "", B37)</f>
        <v>Tiago Spitz MG</v>
      </c>
      <c r="N37" s="8" t="str">
        <f t="shared" ref="N37:N68" si="12">IF(OR(C37 = "",E37 = ""), "", F37)</f>
        <v>-</v>
      </c>
      <c r="O37" s="8" t="str">
        <f t="shared" ref="O37:O68" si="13">IF(C37&gt;E37,B37, IF(E37&gt;C37,F37, ""))</f>
        <v>Tiago Spitz MG</v>
      </c>
      <c r="P37" s="8" t="str">
        <f t="shared" ref="P37:P68" si="14">IF(OR(C37 = "",E37 = ""), "", IF(C37=E37,B37, ""))</f>
        <v/>
      </c>
      <c r="Q37" s="8" t="str">
        <f t="shared" ref="Q37:Q68" si="15">IF(OR(C37 = "",E37 = ""), "", IF(C37=E37,F37, ""))</f>
        <v/>
      </c>
      <c r="R37" s="8" t="str">
        <f t="shared" ref="R37:R68" si="16">IF(C37&gt;E37,F37, IF(E37&gt;C37,B37, ""))</f>
        <v>-</v>
      </c>
      <c r="S37" s="8" t="str">
        <f t="shared" ref="S37:S68" si="17">IF(OR(C37 = "",E37 = ""), "", B37)</f>
        <v>Tiago Spitz MG</v>
      </c>
      <c r="T37" s="8">
        <f t="shared" ref="T37:T68" si="18">IF(C37 = "", "", C37)</f>
        <v>1</v>
      </c>
      <c r="U37" s="8" t="str">
        <f t="shared" ref="U37:U68" si="19">IF(OR(C37 = "",E37 = ""), "", F37)</f>
        <v>-</v>
      </c>
      <c r="V37" s="8">
        <f t="shared" ref="V37:V68" si="20">IF(E37 = "", "", E37)</f>
        <v>0</v>
      </c>
      <c r="W37" s="8">
        <f t="shared" ref="W37:W68" si="21">IF(C37 = "", "", C37)</f>
        <v>1</v>
      </c>
    </row>
    <row r="38" spans="1:23" x14ac:dyDescent="0.25">
      <c r="A38" s="7">
        <v>78</v>
      </c>
      <c r="B38" s="8" t="str">
        <f>VLOOKUP($A38, Equipes!$A$3:$B$86, 2, FALSE)</f>
        <v>Flávio Oliveira DF</v>
      </c>
      <c r="C38" s="17">
        <v>0</v>
      </c>
      <c r="D38" s="9" t="s">
        <v>26</v>
      </c>
      <c r="E38" s="17">
        <v>2</v>
      </c>
      <c r="F38" s="10" t="str">
        <f>VLOOKUP($G38, Equipes!$A$3:$B$86, 2, FALSE)</f>
        <v>Roberto Petrini PR</v>
      </c>
      <c r="G38" s="7">
        <v>82</v>
      </c>
      <c r="H38" s="8">
        <v>34</v>
      </c>
      <c r="I38" s="8" t="s">
        <v>36</v>
      </c>
      <c r="J38" s="8">
        <v>1</v>
      </c>
      <c r="M38" s="8" t="str">
        <f t="shared" si="11"/>
        <v>Flávio Oliveira DF</v>
      </c>
      <c r="N38" s="8" t="str">
        <f t="shared" si="12"/>
        <v>Roberto Petrini PR</v>
      </c>
      <c r="O38" s="8" t="str">
        <f t="shared" si="13"/>
        <v>Roberto Petrini PR</v>
      </c>
      <c r="P38" s="8" t="str">
        <f t="shared" si="14"/>
        <v/>
      </c>
      <c r="Q38" s="8" t="str">
        <f t="shared" si="15"/>
        <v/>
      </c>
      <c r="R38" s="8" t="str">
        <f t="shared" si="16"/>
        <v>Flávio Oliveira DF</v>
      </c>
      <c r="S38" s="8" t="str">
        <f t="shared" si="17"/>
        <v>Flávio Oliveira DF</v>
      </c>
      <c r="T38" s="8">
        <f t="shared" si="18"/>
        <v>0</v>
      </c>
      <c r="U38" s="8" t="str">
        <f t="shared" si="19"/>
        <v>Roberto Petrini PR</v>
      </c>
      <c r="V38" s="8">
        <f t="shared" si="20"/>
        <v>2</v>
      </c>
      <c r="W38" s="8">
        <f t="shared" si="21"/>
        <v>0</v>
      </c>
    </row>
    <row r="39" spans="1:23" x14ac:dyDescent="0.25">
      <c r="A39" s="7">
        <v>79</v>
      </c>
      <c r="B39" s="18" t="str">
        <f>VLOOKUP($A39, Equipes!$A$3:$B$86, 2, FALSE)</f>
        <v>Luis Eduardo AM</v>
      </c>
      <c r="C39" s="17">
        <v>1</v>
      </c>
      <c r="D39" s="19" t="s">
        <v>26</v>
      </c>
      <c r="E39" s="17">
        <v>2</v>
      </c>
      <c r="F39" s="20" t="str">
        <f>VLOOKUP($G39, Equipes!$A$3:$B$86, 2, FALSE)</f>
        <v>Rafael Santos SP</v>
      </c>
      <c r="G39" s="21">
        <v>83</v>
      </c>
      <c r="H39" s="18">
        <v>35</v>
      </c>
      <c r="I39" s="18" t="s">
        <v>36</v>
      </c>
      <c r="J39" s="18">
        <v>1</v>
      </c>
      <c r="K39" s="18"/>
      <c r="M39" s="8" t="str">
        <f t="shared" si="11"/>
        <v>Luis Eduardo AM</v>
      </c>
      <c r="N39" s="8" t="str">
        <f t="shared" si="12"/>
        <v>Rafael Santos SP</v>
      </c>
      <c r="O39" s="8" t="str">
        <f t="shared" si="13"/>
        <v>Rafael Santos SP</v>
      </c>
      <c r="P39" s="8" t="str">
        <f t="shared" si="14"/>
        <v/>
      </c>
      <c r="Q39" s="8" t="str">
        <f t="shared" si="15"/>
        <v/>
      </c>
      <c r="R39" s="8" t="str">
        <f t="shared" si="16"/>
        <v>Luis Eduardo AM</v>
      </c>
      <c r="S39" s="8" t="str">
        <f t="shared" si="17"/>
        <v>Luis Eduardo AM</v>
      </c>
      <c r="T39" s="8">
        <f t="shared" si="18"/>
        <v>1</v>
      </c>
      <c r="U39" s="8" t="str">
        <f t="shared" si="19"/>
        <v>Rafael Santos SP</v>
      </c>
      <c r="V39" s="8">
        <f t="shared" si="20"/>
        <v>2</v>
      </c>
      <c r="W39" s="8">
        <f t="shared" si="21"/>
        <v>1</v>
      </c>
    </row>
    <row r="40" spans="1:23" x14ac:dyDescent="0.25">
      <c r="A40" s="7">
        <v>80</v>
      </c>
      <c r="B40" s="8" t="str">
        <f>VLOOKUP($A40, Equipes!$A$3:$B$86, 2, FALSE)</f>
        <v>Felipe Drago DF</v>
      </c>
      <c r="C40" s="17">
        <v>1</v>
      </c>
      <c r="D40" s="9" t="s">
        <v>26</v>
      </c>
      <c r="E40" s="17">
        <v>0</v>
      </c>
      <c r="F40" s="10" t="str">
        <f>VLOOKUP($G40, Equipes!$A$3:$B$86, 2, FALSE)</f>
        <v>-</v>
      </c>
      <c r="G40" s="7">
        <v>84</v>
      </c>
      <c r="H40" s="8">
        <v>36</v>
      </c>
      <c r="I40" s="8" t="s">
        <v>36</v>
      </c>
      <c r="J40" s="8">
        <v>1</v>
      </c>
      <c r="M40" s="8" t="str">
        <f t="shared" si="11"/>
        <v>Felipe Drago DF</v>
      </c>
      <c r="N40" s="8" t="str">
        <f t="shared" si="12"/>
        <v>-</v>
      </c>
      <c r="O40" s="8" t="str">
        <f t="shared" si="13"/>
        <v>Felipe Drago DF</v>
      </c>
      <c r="P40" s="8" t="str">
        <f t="shared" si="14"/>
        <v/>
      </c>
      <c r="Q40" s="8" t="str">
        <f t="shared" si="15"/>
        <v/>
      </c>
      <c r="R40" s="8" t="str">
        <f t="shared" si="16"/>
        <v>-</v>
      </c>
      <c r="S40" s="8" t="str">
        <f t="shared" si="17"/>
        <v>Felipe Drago DF</v>
      </c>
      <c r="T40" s="8">
        <f t="shared" si="18"/>
        <v>1</v>
      </c>
      <c r="U40" s="8" t="str">
        <f t="shared" si="19"/>
        <v>-</v>
      </c>
      <c r="V40" s="8">
        <f t="shared" si="20"/>
        <v>0</v>
      </c>
      <c r="W40" s="8">
        <f t="shared" si="21"/>
        <v>1</v>
      </c>
    </row>
    <row r="41" spans="1:23" x14ac:dyDescent="0.25">
      <c r="A41" s="7">
        <v>1</v>
      </c>
      <c r="B41" s="18" t="str">
        <f>VLOOKUP($A41, Equipes!$A$3:$B$86, 2, FALSE)</f>
        <v>Rodrigo Costa RJ</v>
      </c>
      <c r="C41" s="17">
        <v>1</v>
      </c>
      <c r="D41" s="19" t="s">
        <v>26</v>
      </c>
      <c r="E41" s="17">
        <v>0</v>
      </c>
      <c r="F41" s="20" t="str">
        <f>VLOOKUP($G41, Equipes!$A$3:$B$86, 2, FALSE)</f>
        <v>Luporini SP</v>
      </c>
      <c r="G41" s="21">
        <v>6</v>
      </c>
      <c r="H41" s="18">
        <v>37</v>
      </c>
      <c r="I41" s="18" t="s">
        <v>27</v>
      </c>
      <c r="J41" s="18">
        <v>2</v>
      </c>
      <c r="K41" s="18"/>
      <c r="M41" s="8" t="str">
        <f t="shared" si="11"/>
        <v>Rodrigo Costa RJ</v>
      </c>
      <c r="N41" s="8" t="str">
        <f t="shared" si="12"/>
        <v>Luporini SP</v>
      </c>
      <c r="O41" s="8" t="str">
        <f t="shared" si="13"/>
        <v>Rodrigo Costa RJ</v>
      </c>
      <c r="P41" s="8" t="str">
        <f t="shared" si="14"/>
        <v/>
      </c>
      <c r="Q41" s="8" t="str">
        <f t="shared" si="15"/>
        <v/>
      </c>
      <c r="R41" s="8" t="str">
        <f t="shared" si="16"/>
        <v>Luporini SP</v>
      </c>
      <c r="S41" s="8" t="str">
        <f t="shared" si="17"/>
        <v>Rodrigo Costa RJ</v>
      </c>
      <c r="T41" s="8">
        <f t="shared" si="18"/>
        <v>1</v>
      </c>
      <c r="U41" s="8" t="str">
        <f t="shared" si="19"/>
        <v>Luporini SP</v>
      </c>
      <c r="V41" s="8">
        <f t="shared" si="20"/>
        <v>0</v>
      </c>
      <c r="W41" s="8">
        <f t="shared" si="21"/>
        <v>1</v>
      </c>
    </row>
    <row r="42" spans="1:23" x14ac:dyDescent="0.25">
      <c r="A42" s="7">
        <v>5</v>
      </c>
      <c r="B42" s="8" t="str">
        <f>VLOOKUP($A42, Equipes!$A$3:$B$86, 2, FALSE)</f>
        <v>Fábio Fortes RS</v>
      </c>
      <c r="C42" s="17">
        <v>2</v>
      </c>
      <c r="D42" s="9" t="s">
        <v>26</v>
      </c>
      <c r="E42" s="17">
        <v>2</v>
      </c>
      <c r="F42" s="10" t="str">
        <f>VLOOKUP($G42, Equipes!$A$3:$B$86, 2, FALSE)</f>
        <v>Flávio Campos DF</v>
      </c>
      <c r="G42" s="7">
        <v>7</v>
      </c>
      <c r="H42" s="8">
        <v>38</v>
      </c>
      <c r="I42" s="8" t="s">
        <v>27</v>
      </c>
      <c r="J42" s="8">
        <v>2</v>
      </c>
      <c r="M42" s="8" t="str">
        <f t="shared" si="11"/>
        <v>Fábio Fortes RS</v>
      </c>
      <c r="N42" s="8" t="str">
        <f t="shared" si="12"/>
        <v>Flávio Campos DF</v>
      </c>
      <c r="O42" s="8" t="str">
        <f t="shared" si="13"/>
        <v/>
      </c>
      <c r="P42" s="8" t="str">
        <f t="shared" si="14"/>
        <v>Fábio Fortes RS</v>
      </c>
      <c r="Q42" s="8" t="str">
        <f t="shared" si="15"/>
        <v>Flávio Campos DF</v>
      </c>
      <c r="R42" s="8" t="str">
        <f t="shared" si="16"/>
        <v/>
      </c>
      <c r="S42" s="8" t="str">
        <f t="shared" si="17"/>
        <v>Fábio Fortes RS</v>
      </c>
      <c r="T42" s="8">
        <f t="shared" si="18"/>
        <v>2</v>
      </c>
      <c r="U42" s="8" t="str">
        <f t="shared" si="19"/>
        <v>Flávio Campos DF</v>
      </c>
      <c r="V42" s="8">
        <f t="shared" si="20"/>
        <v>2</v>
      </c>
      <c r="W42" s="8">
        <f t="shared" si="21"/>
        <v>2</v>
      </c>
    </row>
    <row r="43" spans="1:23" x14ac:dyDescent="0.25">
      <c r="A43" s="7">
        <v>3</v>
      </c>
      <c r="B43" s="18" t="str">
        <f>VLOOKUP($A43, Equipes!$A$3:$B$86, 2, FALSE)</f>
        <v>Júlio Ramos SC</v>
      </c>
      <c r="C43" s="17">
        <v>0</v>
      </c>
      <c r="D43" s="19" t="s">
        <v>26</v>
      </c>
      <c r="E43" s="17">
        <v>1</v>
      </c>
      <c r="F43" s="20" t="str">
        <f>VLOOKUP($G43, Equipes!$A$3:$B$86, 2, FALSE)</f>
        <v>George Aguiar SC</v>
      </c>
      <c r="G43" s="21">
        <v>4</v>
      </c>
      <c r="H43" s="18">
        <v>39</v>
      </c>
      <c r="I43" s="18" t="s">
        <v>27</v>
      </c>
      <c r="J43" s="18">
        <v>2</v>
      </c>
      <c r="K43" s="18"/>
      <c r="M43" s="8" t="str">
        <f t="shared" si="11"/>
        <v>Júlio Ramos SC</v>
      </c>
      <c r="N43" s="8" t="str">
        <f t="shared" si="12"/>
        <v>George Aguiar SC</v>
      </c>
      <c r="O43" s="8" t="str">
        <f t="shared" si="13"/>
        <v>George Aguiar SC</v>
      </c>
      <c r="P43" s="8" t="str">
        <f t="shared" si="14"/>
        <v/>
      </c>
      <c r="Q43" s="8" t="str">
        <f t="shared" si="15"/>
        <v/>
      </c>
      <c r="R43" s="8" t="str">
        <f t="shared" si="16"/>
        <v>Júlio Ramos SC</v>
      </c>
      <c r="S43" s="8" t="str">
        <f t="shared" si="17"/>
        <v>Júlio Ramos SC</v>
      </c>
      <c r="T43" s="8">
        <f t="shared" si="18"/>
        <v>0</v>
      </c>
      <c r="U43" s="8" t="str">
        <f t="shared" si="19"/>
        <v>George Aguiar SC</v>
      </c>
      <c r="V43" s="8">
        <f t="shared" si="20"/>
        <v>1</v>
      </c>
      <c r="W43" s="8">
        <f t="shared" si="21"/>
        <v>0</v>
      </c>
    </row>
    <row r="44" spans="1:23" x14ac:dyDescent="0.25">
      <c r="A44" s="7">
        <v>8</v>
      </c>
      <c r="B44" s="8" t="str">
        <f>VLOOKUP($A44, Equipes!$A$3:$B$86, 2, FALSE)</f>
        <v>Kojala MG</v>
      </c>
      <c r="C44" s="17">
        <v>1</v>
      </c>
      <c r="D44" s="9" t="s">
        <v>26</v>
      </c>
      <c r="E44" s="17">
        <v>3</v>
      </c>
      <c r="F44" s="10" t="str">
        <f>VLOOKUP($G44, Equipes!$A$3:$B$86, 2, FALSE)</f>
        <v>Bispo RJ</v>
      </c>
      <c r="G44" s="7">
        <v>13</v>
      </c>
      <c r="H44" s="8">
        <v>40</v>
      </c>
      <c r="I44" s="8" t="s">
        <v>28</v>
      </c>
      <c r="J44" s="8">
        <v>2</v>
      </c>
      <c r="M44" s="8" t="str">
        <f t="shared" si="11"/>
        <v>Kojala MG</v>
      </c>
      <c r="N44" s="8" t="str">
        <f t="shared" si="12"/>
        <v>Bispo RJ</v>
      </c>
      <c r="O44" s="8" t="str">
        <f t="shared" si="13"/>
        <v>Bispo RJ</v>
      </c>
      <c r="P44" s="8" t="str">
        <f t="shared" si="14"/>
        <v/>
      </c>
      <c r="Q44" s="8" t="str">
        <f t="shared" si="15"/>
        <v/>
      </c>
      <c r="R44" s="8" t="str">
        <f t="shared" si="16"/>
        <v>Kojala MG</v>
      </c>
      <c r="S44" s="8" t="str">
        <f t="shared" si="17"/>
        <v>Kojala MG</v>
      </c>
      <c r="T44" s="8">
        <f t="shared" si="18"/>
        <v>1</v>
      </c>
      <c r="U44" s="8" t="str">
        <f t="shared" si="19"/>
        <v>Bispo RJ</v>
      </c>
      <c r="V44" s="8">
        <f t="shared" si="20"/>
        <v>3</v>
      </c>
      <c r="W44" s="8">
        <f t="shared" si="21"/>
        <v>1</v>
      </c>
    </row>
    <row r="45" spans="1:23" x14ac:dyDescent="0.25">
      <c r="A45" s="7">
        <v>12</v>
      </c>
      <c r="B45" s="18" t="str">
        <f>VLOOKUP($A45, Equipes!$A$3:$B$86, 2, FALSE)</f>
        <v>Cristiano MG</v>
      </c>
      <c r="C45" s="17">
        <v>1</v>
      </c>
      <c r="D45" s="19" t="s">
        <v>26</v>
      </c>
      <c r="E45" s="17">
        <v>0</v>
      </c>
      <c r="F45" s="20" t="str">
        <f>VLOOKUP($G45, Equipes!$A$3:$B$86, 2, FALSE)</f>
        <v>Lander GO</v>
      </c>
      <c r="G45" s="21">
        <v>14</v>
      </c>
      <c r="H45" s="18">
        <v>41</v>
      </c>
      <c r="I45" s="18" t="s">
        <v>28</v>
      </c>
      <c r="J45" s="18">
        <v>2</v>
      </c>
      <c r="K45" s="18"/>
      <c r="M45" s="8" t="str">
        <f t="shared" si="11"/>
        <v>Cristiano MG</v>
      </c>
      <c r="N45" s="8" t="str">
        <f t="shared" si="12"/>
        <v>Lander GO</v>
      </c>
      <c r="O45" s="8" t="str">
        <f t="shared" si="13"/>
        <v>Cristiano MG</v>
      </c>
      <c r="P45" s="8" t="str">
        <f t="shared" si="14"/>
        <v/>
      </c>
      <c r="Q45" s="8" t="str">
        <f t="shared" si="15"/>
        <v/>
      </c>
      <c r="R45" s="8" t="str">
        <f t="shared" si="16"/>
        <v>Lander GO</v>
      </c>
      <c r="S45" s="8" t="str">
        <f t="shared" si="17"/>
        <v>Cristiano MG</v>
      </c>
      <c r="T45" s="8">
        <f t="shared" si="18"/>
        <v>1</v>
      </c>
      <c r="U45" s="8" t="str">
        <f t="shared" si="19"/>
        <v>Lander GO</v>
      </c>
      <c r="V45" s="8">
        <f t="shared" si="20"/>
        <v>0</v>
      </c>
      <c r="W45" s="8">
        <f t="shared" si="21"/>
        <v>1</v>
      </c>
    </row>
    <row r="46" spans="1:23" x14ac:dyDescent="0.25">
      <c r="A46" s="7">
        <v>10</v>
      </c>
      <c r="B46" s="8" t="str">
        <f>VLOOKUP($A46, Equipes!$A$3:$B$86, 2, FALSE)</f>
        <v>Ricardo Teles MS</v>
      </c>
      <c r="C46" s="17">
        <v>0</v>
      </c>
      <c r="D46" s="9" t="s">
        <v>26</v>
      </c>
      <c r="E46" s="17">
        <v>0</v>
      </c>
      <c r="F46" s="10" t="str">
        <f>VLOOKUP($G46, Equipes!$A$3:$B$86, 2, FALSE)</f>
        <v>Nicholas Rodrigues RJ</v>
      </c>
      <c r="G46" s="7">
        <v>11</v>
      </c>
      <c r="H46" s="8">
        <v>42</v>
      </c>
      <c r="I46" s="8" t="s">
        <v>28</v>
      </c>
      <c r="J46" s="8">
        <v>2</v>
      </c>
      <c r="M46" s="8" t="str">
        <f t="shared" si="11"/>
        <v>Ricardo Teles MS</v>
      </c>
      <c r="N46" s="8" t="str">
        <f t="shared" si="12"/>
        <v>Nicholas Rodrigues RJ</v>
      </c>
      <c r="O46" s="8" t="str">
        <f t="shared" si="13"/>
        <v/>
      </c>
      <c r="P46" s="8" t="str">
        <f t="shared" si="14"/>
        <v>Ricardo Teles MS</v>
      </c>
      <c r="Q46" s="8" t="str">
        <f t="shared" si="15"/>
        <v>Nicholas Rodrigues RJ</v>
      </c>
      <c r="R46" s="8" t="str">
        <f t="shared" si="16"/>
        <v/>
      </c>
      <c r="S46" s="8" t="str">
        <f t="shared" si="17"/>
        <v>Ricardo Teles MS</v>
      </c>
      <c r="T46" s="8">
        <f t="shared" si="18"/>
        <v>0</v>
      </c>
      <c r="U46" s="8" t="str">
        <f t="shared" si="19"/>
        <v>Nicholas Rodrigues RJ</v>
      </c>
      <c r="V46" s="8">
        <f t="shared" si="20"/>
        <v>0</v>
      </c>
      <c r="W46" s="8">
        <f t="shared" si="21"/>
        <v>0</v>
      </c>
    </row>
    <row r="47" spans="1:23" x14ac:dyDescent="0.25">
      <c r="A47" s="7">
        <v>15</v>
      </c>
      <c r="B47" s="18" t="str">
        <f>VLOOKUP($A47, Equipes!$A$3:$B$86, 2, FALSE)</f>
        <v>Marcinho RJ</v>
      </c>
      <c r="C47" s="17">
        <v>4</v>
      </c>
      <c r="D47" s="19" t="s">
        <v>26</v>
      </c>
      <c r="E47" s="17">
        <v>2</v>
      </c>
      <c r="F47" s="20" t="str">
        <f>VLOOKUP($G47, Equipes!$A$3:$B$86, 2, FALSE)</f>
        <v>Oswaldo Fabeni SC</v>
      </c>
      <c r="G47" s="21">
        <v>20</v>
      </c>
      <c r="H47" s="18">
        <v>43</v>
      </c>
      <c r="I47" s="18" t="s">
        <v>29</v>
      </c>
      <c r="J47" s="18">
        <v>2</v>
      </c>
      <c r="K47" s="18"/>
      <c r="M47" s="8" t="str">
        <f t="shared" si="11"/>
        <v>Marcinho RJ</v>
      </c>
      <c r="N47" s="8" t="str">
        <f t="shared" si="12"/>
        <v>Oswaldo Fabeni SC</v>
      </c>
      <c r="O47" s="8" t="str">
        <f t="shared" si="13"/>
        <v>Marcinho RJ</v>
      </c>
      <c r="P47" s="8" t="str">
        <f t="shared" si="14"/>
        <v/>
      </c>
      <c r="Q47" s="8" t="str">
        <f t="shared" si="15"/>
        <v/>
      </c>
      <c r="R47" s="8" t="str">
        <f t="shared" si="16"/>
        <v>Oswaldo Fabeni SC</v>
      </c>
      <c r="S47" s="8" t="str">
        <f t="shared" si="17"/>
        <v>Marcinho RJ</v>
      </c>
      <c r="T47" s="8">
        <f t="shared" si="18"/>
        <v>4</v>
      </c>
      <c r="U47" s="8" t="str">
        <f t="shared" si="19"/>
        <v>Oswaldo Fabeni SC</v>
      </c>
      <c r="V47" s="8">
        <f t="shared" si="20"/>
        <v>2</v>
      </c>
      <c r="W47" s="8">
        <f t="shared" si="21"/>
        <v>4</v>
      </c>
    </row>
    <row r="48" spans="1:23" x14ac:dyDescent="0.25">
      <c r="A48" s="7">
        <v>19</v>
      </c>
      <c r="B48" s="8" t="str">
        <f>VLOOKUP($A48, Equipes!$A$3:$B$86, 2, FALSE)</f>
        <v>Marco Antonio RJ</v>
      </c>
      <c r="C48" s="17">
        <v>1</v>
      </c>
      <c r="D48" s="9" t="s">
        <v>26</v>
      </c>
      <c r="E48" s="17">
        <v>0</v>
      </c>
      <c r="F48" s="10" t="str">
        <f>VLOOKUP($G48, Equipes!$A$3:$B$86, 2, FALSE)</f>
        <v>Chicones DF</v>
      </c>
      <c r="G48" s="7">
        <v>21</v>
      </c>
      <c r="H48" s="8">
        <v>44</v>
      </c>
      <c r="I48" s="8" t="s">
        <v>29</v>
      </c>
      <c r="J48" s="8">
        <v>2</v>
      </c>
      <c r="M48" s="8" t="str">
        <f t="shared" si="11"/>
        <v>Marco Antonio RJ</v>
      </c>
      <c r="N48" s="8" t="str">
        <f t="shared" si="12"/>
        <v>Chicones DF</v>
      </c>
      <c r="O48" s="8" t="str">
        <f t="shared" si="13"/>
        <v>Marco Antonio RJ</v>
      </c>
      <c r="P48" s="8" t="str">
        <f t="shared" si="14"/>
        <v/>
      </c>
      <c r="Q48" s="8" t="str">
        <f t="shared" si="15"/>
        <v/>
      </c>
      <c r="R48" s="8" t="str">
        <f t="shared" si="16"/>
        <v>Chicones DF</v>
      </c>
      <c r="S48" s="8" t="str">
        <f t="shared" si="17"/>
        <v>Marco Antonio RJ</v>
      </c>
      <c r="T48" s="8">
        <f t="shared" si="18"/>
        <v>1</v>
      </c>
      <c r="U48" s="8" t="str">
        <f t="shared" si="19"/>
        <v>Chicones DF</v>
      </c>
      <c r="V48" s="8">
        <f t="shared" si="20"/>
        <v>0</v>
      </c>
      <c r="W48" s="8">
        <f t="shared" si="21"/>
        <v>1</v>
      </c>
    </row>
    <row r="49" spans="1:23" x14ac:dyDescent="0.25">
      <c r="A49" s="7">
        <v>17</v>
      </c>
      <c r="B49" s="18" t="str">
        <f>VLOOKUP($A49, Equipes!$A$3:$B$86, 2, FALSE)</f>
        <v>Jorge Calberg PR</v>
      </c>
      <c r="C49" s="17">
        <v>0</v>
      </c>
      <c r="D49" s="19" t="s">
        <v>26</v>
      </c>
      <c r="E49" s="17">
        <v>2</v>
      </c>
      <c r="F49" s="20" t="str">
        <f>VLOOKUP($G49, Equipes!$A$3:$B$86, 2, FALSE)</f>
        <v>Augusto Barba SM</v>
      </c>
      <c r="G49" s="21">
        <v>18</v>
      </c>
      <c r="H49" s="18">
        <v>45</v>
      </c>
      <c r="I49" s="18" t="s">
        <v>29</v>
      </c>
      <c r="J49" s="18">
        <v>2</v>
      </c>
      <c r="K49" s="18"/>
      <c r="M49" s="8" t="str">
        <f t="shared" si="11"/>
        <v>Jorge Calberg PR</v>
      </c>
      <c r="N49" s="8" t="str">
        <f t="shared" si="12"/>
        <v>Augusto Barba SM</v>
      </c>
      <c r="O49" s="8" t="str">
        <f t="shared" si="13"/>
        <v>Augusto Barba SM</v>
      </c>
      <c r="P49" s="8" t="str">
        <f t="shared" si="14"/>
        <v/>
      </c>
      <c r="Q49" s="8" t="str">
        <f t="shared" si="15"/>
        <v/>
      </c>
      <c r="R49" s="8" t="str">
        <f t="shared" si="16"/>
        <v>Jorge Calberg PR</v>
      </c>
      <c r="S49" s="8" t="str">
        <f t="shared" si="17"/>
        <v>Jorge Calberg PR</v>
      </c>
      <c r="T49" s="8">
        <f t="shared" si="18"/>
        <v>0</v>
      </c>
      <c r="U49" s="8" t="str">
        <f t="shared" si="19"/>
        <v>Augusto Barba SM</v>
      </c>
      <c r="V49" s="8">
        <f t="shared" si="20"/>
        <v>2</v>
      </c>
      <c r="W49" s="8">
        <f t="shared" si="21"/>
        <v>0</v>
      </c>
    </row>
    <row r="50" spans="1:23" x14ac:dyDescent="0.25">
      <c r="A50" s="7">
        <v>22</v>
      </c>
      <c r="B50" s="8" t="str">
        <f>VLOOKUP($A50, Equipes!$A$3:$B$86, 2, FALSE)</f>
        <v>Almir RJ</v>
      </c>
      <c r="C50" s="17">
        <v>5</v>
      </c>
      <c r="D50" s="9" t="s">
        <v>26</v>
      </c>
      <c r="E50" s="17">
        <v>1</v>
      </c>
      <c r="F50" s="10" t="str">
        <f>VLOOKUP($G50, Equipes!$A$3:$B$86, 2, FALSE)</f>
        <v>Léo Carioca SP</v>
      </c>
      <c r="G50" s="7">
        <v>27</v>
      </c>
      <c r="H50" s="8">
        <v>46</v>
      </c>
      <c r="I50" s="8" t="s">
        <v>21</v>
      </c>
      <c r="J50" s="8">
        <v>2</v>
      </c>
      <c r="M50" s="8" t="str">
        <f t="shared" si="11"/>
        <v>Almir RJ</v>
      </c>
      <c r="N50" s="8" t="str">
        <f t="shared" si="12"/>
        <v>Léo Carioca SP</v>
      </c>
      <c r="O50" s="8" t="str">
        <f t="shared" si="13"/>
        <v>Almir RJ</v>
      </c>
      <c r="P50" s="8" t="str">
        <f t="shared" si="14"/>
        <v/>
      </c>
      <c r="Q50" s="8" t="str">
        <f t="shared" si="15"/>
        <v/>
      </c>
      <c r="R50" s="8" t="str">
        <f t="shared" si="16"/>
        <v>Léo Carioca SP</v>
      </c>
      <c r="S50" s="8" t="str">
        <f t="shared" si="17"/>
        <v>Almir RJ</v>
      </c>
      <c r="T50" s="8">
        <f t="shared" si="18"/>
        <v>5</v>
      </c>
      <c r="U50" s="8" t="str">
        <f t="shared" si="19"/>
        <v>Léo Carioca SP</v>
      </c>
      <c r="V50" s="8">
        <f t="shared" si="20"/>
        <v>1</v>
      </c>
      <c r="W50" s="8">
        <f t="shared" si="21"/>
        <v>5</v>
      </c>
    </row>
    <row r="51" spans="1:23" x14ac:dyDescent="0.25">
      <c r="A51" s="7">
        <v>26</v>
      </c>
      <c r="B51" s="18" t="str">
        <f>VLOOKUP($A51, Equipes!$A$3:$B$86, 2, FALSE)</f>
        <v>Alencar SP</v>
      </c>
      <c r="C51" s="17">
        <v>1</v>
      </c>
      <c r="D51" s="19" t="s">
        <v>26</v>
      </c>
      <c r="E51" s="17">
        <v>0</v>
      </c>
      <c r="F51" s="20" t="str">
        <f>VLOOKUP($G51, Equipes!$A$3:$B$86, 2, FALSE)</f>
        <v>-</v>
      </c>
      <c r="G51" s="21">
        <v>28</v>
      </c>
      <c r="H51" s="18">
        <v>47</v>
      </c>
      <c r="I51" s="18" t="s">
        <v>21</v>
      </c>
      <c r="J51" s="18">
        <v>2</v>
      </c>
      <c r="K51" s="18"/>
      <c r="M51" s="8" t="str">
        <f t="shared" si="11"/>
        <v>Alencar SP</v>
      </c>
      <c r="N51" s="8" t="str">
        <f t="shared" si="12"/>
        <v>-</v>
      </c>
      <c r="O51" s="8" t="str">
        <f t="shared" si="13"/>
        <v>Alencar SP</v>
      </c>
      <c r="P51" s="8" t="str">
        <f t="shared" si="14"/>
        <v/>
      </c>
      <c r="Q51" s="8" t="str">
        <f t="shared" si="15"/>
        <v/>
      </c>
      <c r="R51" s="8" t="str">
        <f t="shared" si="16"/>
        <v>-</v>
      </c>
      <c r="S51" s="8" t="str">
        <f t="shared" si="17"/>
        <v>Alencar SP</v>
      </c>
      <c r="T51" s="8">
        <f t="shared" si="18"/>
        <v>1</v>
      </c>
      <c r="U51" s="8" t="str">
        <f t="shared" si="19"/>
        <v>-</v>
      </c>
      <c r="V51" s="8">
        <f t="shared" si="20"/>
        <v>0</v>
      </c>
      <c r="W51" s="8">
        <f t="shared" si="21"/>
        <v>1</v>
      </c>
    </row>
    <row r="52" spans="1:23" x14ac:dyDescent="0.25">
      <c r="A52" s="7">
        <v>24</v>
      </c>
      <c r="B52" s="8" t="str">
        <f>VLOOKUP($A52, Equipes!$A$3:$B$86, 2, FALSE)</f>
        <v>Marcus Ohya PR</v>
      </c>
      <c r="C52" s="17">
        <v>3</v>
      </c>
      <c r="D52" s="9" t="s">
        <v>26</v>
      </c>
      <c r="E52" s="17">
        <v>1</v>
      </c>
      <c r="F52" s="10" t="str">
        <f>VLOOKUP($G52, Equipes!$A$3:$B$86, 2, FALSE)</f>
        <v>Antonio RJ</v>
      </c>
      <c r="G52" s="7">
        <v>25</v>
      </c>
      <c r="H52" s="8">
        <v>48</v>
      </c>
      <c r="I52" s="8" t="s">
        <v>21</v>
      </c>
      <c r="J52" s="8">
        <v>2</v>
      </c>
      <c r="M52" s="8" t="str">
        <f t="shared" si="11"/>
        <v>Marcus Ohya PR</v>
      </c>
      <c r="N52" s="8" t="str">
        <f t="shared" si="12"/>
        <v>Antonio RJ</v>
      </c>
      <c r="O52" s="8" t="str">
        <f t="shared" si="13"/>
        <v>Marcus Ohya PR</v>
      </c>
      <c r="P52" s="8" t="str">
        <f t="shared" si="14"/>
        <v/>
      </c>
      <c r="Q52" s="8" t="str">
        <f t="shared" si="15"/>
        <v/>
      </c>
      <c r="R52" s="8" t="str">
        <f t="shared" si="16"/>
        <v>Antonio RJ</v>
      </c>
      <c r="S52" s="8" t="str">
        <f t="shared" si="17"/>
        <v>Marcus Ohya PR</v>
      </c>
      <c r="T52" s="8">
        <f t="shared" si="18"/>
        <v>3</v>
      </c>
      <c r="U52" s="8" t="str">
        <f t="shared" si="19"/>
        <v>Antonio RJ</v>
      </c>
      <c r="V52" s="8">
        <f t="shared" si="20"/>
        <v>1</v>
      </c>
      <c r="W52" s="8">
        <f t="shared" si="21"/>
        <v>3</v>
      </c>
    </row>
    <row r="53" spans="1:23" x14ac:dyDescent="0.25">
      <c r="A53" s="7">
        <v>29</v>
      </c>
      <c r="B53" s="18" t="str">
        <f>VLOOKUP($A53, Equipes!$A$3:$B$86, 2, FALSE)</f>
        <v>Jhonata AM</v>
      </c>
      <c r="C53" s="17">
        <v>1</v>
      </c>
      <c r="D53" s="19" t="s">
        <v>26</v>
      </c>
      <c r="E53" s="17">
        <v>2</v>
      </c>
      <c r="F53" s="20" t="str">
        <f>VLOOKUP($G53, Equipes!$A$3:$B$86, 2, FALSE)</f>
        <v>Netynho PE</v>
      </c>
      <c r="G53" s="21">
        <v>34</v>
      </c>
      <c r="H53" s="18">
        <v>49</v>
      </c>
      <c r="I53" s="18" t="s">
        <v>20</v>
      </c>
      <c r="J53" s="18">
        <v>2</v>
      </c>
      <c r="K53" s="18"/>
      <c r="M53" s="8" t="str">
        <f t="shared" si="11"/>
        <v>Jhonata AM</v>
      </c>
      <c r="N53" s="8" t="str">
        <f t="shared" si="12"/>
        <v>Netynho PE</v>
      </c>
      <c r="O53" s="8" t="str">
        <f t="shared" si="13"/>
        <v>Netynho PE</v>
      </c>
      <c r="P53" s="8" t="str">
        <f t="shared" si="14"/>
        <v/>
      </c>
      <c r="Q53" s="8" t="str">
        <f t="shared" si="15"/>
        <v/>
      </c>
      <c r="R53" s="8" t="str">
        <f t="shared" si="16"/>
        <v>Jhonata AM</v>
      </c>
      <c r="S53" s="8" t="str">
        <f t="shared" si="17"/>
        <v>Jhonata AM</v>
      </c>
      <c r="T53" s="8">
        <f t="shared" si="18"/>
        <v>1</v>
      </c>
      <c r="U53" s="8" t="str">
        <f t="shared" si="19"/>
        <v>Netynho PE</v>
      </c>
      <c r="V53" s="8">
        <f t="shared" si="20"/>
        <v>2</v>
      </c>
      <c r="W53" s="8">
        <f t="shared" si="21"/>
        <v>1</v>
      </c>
    </row>
    <row r="54" spans="1:23" x14ac:dyDescent="0.25">
      <c r="A54" s="7">
        <v>33</v>
      </c>
      <c r="B54" s="8" t="str">
        <f>VLOOKUP($A54, Equipes!$A$3:$B$86, 2, FALSE)</f>
        <v>Rogelton PR</v>
      </c>
      <c r="C54" s="17">
        <v>1</v>
      </c>
      <c r="D54" s="9" t="s">
        <v>26</v>
      </c>
      <c r="E54" s="17">
        <v>0</v>
      </c>
      <c r="F54" s="10" t="str">
        <f>VLOOKUP($G54, Equipes!$A$3:$B$86, 2, FALSE)</f>
        <v>-</v>
      </c>
      <c r="G54" s="7">
        <v>35</v>
      </c>
      <c r="H54" s="8">
        <v>50</v>
      </c>
      <c r="I54" s="8" t="s">
        <v>20</v>
      </c>
      <c r="J54" s="8">
        <v>2</v>
      </c>
      <c r="M54" s="8" t="str">
        <f t="shared" si="11"/>
        <v>Rogelton PR</v>
      </c>
      <c r="N54" s="8" t="str">
        <f t="shared" si="12"/>
        <v>-</v>
      </c>
      <c r="O54" s="8" t="str">
        <f t="shared" si="13"/>
        <v>Rogelton PR</v>
      </c>
      <c r="P54" s="8" t="str">
        <f t="shared" si="14"/>
        <v/>
      </c>
      <c r="Q54" s="8" t="str">
        <f t="shared" si="15"/>
        <v/>
      </c>
      <c r="R54" s="8" t="str">
        <f t="shared" si="16"/>
        <v>-</v>
      </c>
      <c r="S54" s="8" t="str">
        <f t="shared" si="17"/>
        <v>Rogelton PR</v>
      </c>
      <c r="T54" s="8">
        <f t="shared" si="18"/>
        <v>1</v>
      </c>
      <c r="U54" s="8" t="str">
        <f t="shared" si="19"/>
        <v>-</v>
      </c>
      <c r="V54" s="8">
        <f t="shared" si="20"/>
        <v>0</v>
      </c>
      <c r="W54" s="8">
        <f t="shared" si="21"/>
        <v>1</v>
      </c>
    </row>
    <row r="55" spans="1:23" x14ac:dyDescent="0.25">
      <c r="A55" s="7">
        <v>31</v>
      </c>
      <c r="B55" s="18" t="str">
        <f>VLOOKUP($A55, Equipes!$A$3:$B$86, 2, FALSE)</f>
        <v>Sérgio Barreira SP</v>
      </c>
      <c r="C55" s="17">
        <v>4</v>
      </c>
      <c r="D55" s="19" t="s">
        <v>26</v>
      </c>
      <c r="E55" s="17">
        <v>2</v>
      </c>
      <c r="F55" s="20" t="str">
        <f>VLOOKUP($G55, Equipes!$A$3:$B$86, 2, FALSE)</f>
        <v>Erismar SP</v>
      </c>
      <c r="G55" s="21">
        <v>32</v>
      </c>
      <c r="H55" s="18">
        <v>51</v>
      </c>
      <c r="I55" s="18" t="s">
        <v>20</v>
      </c>
      <c r="J55" s="18">
        <v>2</v>
      </c>
      <c r="K55" s="18"/>
      <c r="M55" s="8" t="str">
        <f t="shared" si="11"/>
        <v>Sérgio Barreira SP</v>
      </c>
      <c r="N55" s="8" t="str">
        <f t="shared" si="12"/>
        <v>Erismar SP</v>
      </c>
      <c r="O55" s="8" t="str">
        <f t="shared" si="13"/>
        <v>Sérgio Barreira SP</v>
      </c>
      <c r="P55" s="8" t="str">
        <f t="shared" si="14"/>
        <v/>
      </c>
      <c r="Q55" s="8" t="str">
        <f t="shared" si="15"/>
        <v/>
      </c>
      <c r="R55" s="8" t="str">
        <f t="shared" si="16"/>
        <v>Erismar SP</v>
      </c>
      <c r="S55" s="8" t="str">
        <f t="shared" si="17"/>
        <v>Sérgio Barreira SP</v>
      </c>
      <c r="T55" s="8">
        <f t="shared" si="18"/>
        <v>4</v>
      </c>
      <c r="U55" s="8" t="str">
        <f t="shared" si="19"/>
        <v>Erismar SP</v>
      </c>
      <c r="V55" s="8">
        <f t="shared" si="20"/>
        <v>2</v>
      </c>
      <c r="W55" s="8">
        <f t="shared" si="21"/>
        <v>4</v>
      </c>
    </row>
    <row r="56" spans="1:23" x14ac:dyDescent="0.25">
      <c r="A56" s="7">
        <v>36</v>
      </c>
      <c r="B56" s="8" t="str">
        <f>VLOOKUP($A56, Equipes!$A$3:$B$86, 2, FALSE)</f>
        <v>Ricardo Guedes SC</v>
      </c>
      <c r="C56" s="17">
        <v>0</v>
      </c>
      <c r="D56" s="9" t="s">
        <v>26</v>
      </c>
      <c r="E56" s="17">
        <v>0</v>
      </c>
      <c r="F56" s="10" t="str">
        <f>VLOOKUP($G56, Equipes!$A$3:$B$86, 2, FALSE)</f>
        <v>Baby SP</v>
      </c>
      <c r="G56" s="7">
        <v>41</v>
      </c>
      <c r="H56" s="8">
        <v>52</v>
      </c>
      <c r="I56" s="8" t="s">
        <v>30</v>
      </c>
      <c r="J56" s="8">
        <v>2</v>
      </c>
      <c r="M56" s="8" t="str">
        <f t="shared" si="11"/>
        <v>Ricardo Guedes SC</v>
      </c>
      <c r="N56" s="8" t="str">
        <f t="shared" si="12"/>
        <v>Baby SP</v>
      </c>
      <c r="O56" s="8" t="str">
        <f t="shared" si="13"/>
        <v/>
      </c>
      <c r="P56" s="8" t="str">
        <f t="shared" si="14"/>
        <v>Ricardo Guedes SC</v>
      </c>
      <c r="Q56" s="8" t="str">
        <f t="shared" si="15"/>
        <v>Baby SP</v>
      </c>
      <c r="R56" s="8" t="str">
        <f t="shared" si="16"/>
        <v/>
      </c>
      <c r="S56" s="8" t="str">
        <f t="shared" si="17"/>
        <v>Ricardo Guedes SC</v>
      </c>
      <c r="T56" s="8">
        <f t="shared" si="18"/>
        <v>0</v>
      </c>
      <c r="U56" s="8" t="str">
        <f t="shared" si="19"/>
        <v>Baby SP</v>
      </c>
      <c r="V56" s="8">
        <f t="shared" si="20"/>
        <v>0</v>
      </c>
      <c r="W56" s="8">
        <f t="shared" si="21"/>
        <v>0</v>
      </c>
    </row>
    <row r="57" spans="1:23" x14ac:dyDescent="0.25">
      <c r="A57" s="7">
        <v>40</v>
      </c>
      <c r="B57" s="18" t="str">
        <f>VLOOKUP($A57, Equipes!$A$3:$B$86, 2, FALSE)</f>
        <v>Leo Fernandes RJ</v>
      </c>
      <c r="C57" s="17">
        <v>1</v>
      </c>
      <c r="D57" s="19" t="s">
        <v>26</v>
      </c>
      <c r="E57" s="17">
        <v>0</v>
      </c>
      <c r="F57" s="20" t="str">
        <f>VLOOKUP($G57, Equipes!$A$3:$B$86, 2, FALSE)</f>
        <v>-</v>
      </c>
      <c r="G57" s="21">
        <v>42</v>
      </c>
      <c r="H57" s="18">
        <v>53</v>
      </c>
      <c r="I57" s="18" t="s">
        <v>30</v>
      </c>
      <c r="J57" s="18">
        <v>2</v>
      </c>
      <c r="K57" s="18"/>
      <c r="M57" s="8" t="str">
        <f t="shared" si="11"/>
        <v>Leo Fernandes RJ</v>
      </c>
      <c r="N57" s="8" t="str">
        <f t="shared" si="12"/>
        <v>-</v>
      </c>
      <c r="O57" s="8" t="str">
        <f t="shared" si="13"/>
        <v>Leo Fernandes RJ</v>
      </c>
      <c r="P57" s="8" t="str">
        <f t="shared" si="14"/>
        <v/>
      </c>
      <c r="Q57" s="8" t="str">
        <f t="shared" si="15"/>
        <v/>
      </c>
      <c r="R57" s="8" t="str">
        <f t="shared" si="16"/>
        <v>-</v>
      </c>
      <c r="S57" s="8" t="str">
        <f t="shared" si="17"/>
        <v>Leo Fernandes RJ</v>
      </c>
      <c r="T57" s="8">
        <f t="shared" si="18"/>
        <v>1</v>
      </c>
      <c r="U57" s="8" t="str">
        <f t="shared" si="19"/>
        <v>-</v>
      </c>
      <c r="V57" s="8">
        <f t="shared" si="20"/>
        <v>0</v>
      </c>
      <c r="W57" s="8">
        <f t="shared" si="21"/>
        <v>1</v>
      </c>
    </row>
    <row r="58" spans="1:23" x14ac:dyDescent="0.25">
      <c r="A58" s="7">
        <v>38</v>
      </c>
      <c r="B58" s="8" t="str">
        <f>VLOOKUP($A58, Equipes!$A$3:$B$86, 2, FALSE)</f>
        <v>Ivan Falcão AM</v>
      </c>
      <c r="C58" s="17">
        <v>1</v>
      </c>
      <c r="D58" s="9" t="s">
        <v>26</v>
      </c>
      <c r="E58" s="17">
        <v>1</v>
      </c>
      <c r="F58" s="10" t="str">
        <f>VLOOKUP($G58, Equipes!$A$3:$B$86, 2, FALSE)</f>
        <v>Praciano CE</v>
      </c>
      <c r="G58" s="7">
        <v>39</v>
      </c>
      <c r="H58" s="8">
        <v>54</v>
      </c>
      <c r="I58" s="8" t="s">
        <v>30</v>
      </c>
      <c r="J58" s="8">
        <v>2</v>
      </c>
      <c r="M58" s="8" t="str">
        <f t="shared" si="11"/>
        <v>Ivan Falcão AM</v>
      </c>
      <c r="N58" s="8" t="str">
        <f t="shared" si="12"/>
        <v>Praciano CE</v>
      </c>
      <c r="O58" s="8" t="str">
        <f t="shared" si="13"/>
        <v/>
      </c>
      <c r="P58" s="8" t="str">
        <f t="shared" si="14"/>
        <v>Ivan Falcão AM</v>
      </c>
      <c r="Q58" s="8" t="str">
        <f t="shared" si="15"/>
        <v>Praciano CE</v>
      </c>
      <c r="R58" s="8" t="str">
        <f t="shared" si="16"/>
        <v/>
      </c>
      <c r="S58" s="8" t="str">
        <f t="shared" si="17"/>
        <v>Ivan Falcão AM</v>
      </c>
      <c r="T58" s="8">
        <f t="shared" si="18"/>
        <v>1</v>
      </c>
      <c r="U58" s="8" t="str">
        <f t="shared" si="19"/>
        <v>Praciano CE</v>
      </c>
      <c r="V58" s="8">
        <f t="shared" si="20"/>
        <v>1</v>
      </c>
      <c r="W58" s="8">
        <f t="shared" si="21"/>
        <v>1</v>
      </c>
    </row>
    <row r="59" spans="1:23" x14ac:dyDescent="0.25">
      <c r="A59" s="7">
        <v>43</v>
      </c>
      <c r="B59" s="18" t="str">
        <f>VLOOKUP($A59, Equipes!$A$3:$B$86, 2, FALSE)</f>
        <v>Marcelo Rodrigues PR</v>
      </c>
      <c r="C59" s="17">
        <v>1</v>
      </c>
      <c r="D59" s="19" t="s">
        <v>26</v>
      </c>
      <c r="E59" s="17">
        <v>3</v>
      </c>
      <c r="F59" s="20" t="str">
        <f>VLOOKUP($G59, Equipes!$A$3:$B$86, 2, FALSE)</f>
        <v>Zanella SP</v>
      </c>
      <c r="G59" s="21">
        <v>48</v>
      </c>
      <c r="H59" s="18">
        <v>55</v>
      </c>
      <c r="I59" s="18" t="s">
        <v>31</v>
      </c>
      <c r="J59" s="18">
        <v>2</v>
      </c>
      <c r="K59" s="18"/>
      <c r="M59" s="8" t="str">
        <f t="shared" si="11"/>
        <v>Marcelo Rodrigues PR</v>
      </c>
      <c r="N59" s="8" t="str">
        <f t="shared" si="12"/>
        <v>Zanella SP</v>
      </c>
      <c r="O59" s="8" t="str">
        <f t="shared" si="13"/>
        <v>Zanella SP</v>
      </c>
      <c r="P59" s="8" t="str">
        <f t="shared" si="14"/>
        <v/>
      </c>
      <c r="Q59" s="8" t="str">
        <f t="shared" si="15"/>
        <v/>
      </c>
      <c r="R59" s="8" t="str">
        <f t="shared" si="16"/>
        <v>Marcelo Rodrigues PR</v>
      </c>
      <c r="S59" s="8" t="str">
        <f t="shared" si="17"/>
        <v>Marcelo Rodrigues PR</v>
      </c>
      <c r="T59" s="8">
        <f t="shared" si="18"/>
        <v>1</v>
      </c>
      <c r="U59" s="8" t="str">
        <f t="shared" si="19"/>
        <v>Zanella SP</v>
      </c>
      <c r="V59" s="8">
        <f t="shared" si="20"/>
        <v>3</v>
      </c>
      <c r="W59" s="8">
        <f t="shared" si="21"/>
        <v>1</v>
      </c>
    </row>
    <row r="60" spans="1:23" x14ac:dyDescent="0.25">
      <c r="A60" s="7">
        <v>47</v>
      </c>
      <c r="B60" s="8" t="str">
        <f>VLOOKUP($A60, Equipes!$A$3:$B$86, 2, FALSE)</f>
        <v>Sylvio PR</v>
      </c>
      <c r="C60" s="17">
        <v>1</v>
      </c>
      <c r="D60" s="9" t="s">
        <v>26</v>
      </c>
      <c r="E60" s="17">
        <v>0</v>
      </c>
      <c r="F60" s="10" t="str">
        <f>VLOOKUP($G60, Equipes!$A$3:$B$86, 2, FALSE)</f>
        <v>-</v>
      </c>
      <c r="G60" s="7">
        <v>49</v>
      </c>
      <c r="H60" s="8">
        <v>56</v>
      </c>
      <c r="I60" s="8" t="s">
        <v>31</v>
      </c>
      <c r="J60" s="8">
        <v>2</v>
      </c>
      <c r="M60" s="8" t="str">
        <f t="shared" si="11"/>
        <v>Sylvio PR</v>
      </c>
      <c r="N60" s="8" t="str">
        <f t="shared" si="12"/>
        <v>-</v>
      </c>
      <c r="O60" s="8" t="str">
        <f t="shared" si="13"/>
        <v>Sylvio PR</v>
      </c>
      <c r="P60" s="8" t="str">
        <f t="shared" si="14"/>
        <v/>
      </c>
      <c r="Q60" s="8" t="str">
        <f t="shared" si="15"/>
        <v/>
      </c>
      <c r="R60" s="8" t="str">
        <f t="shared" si="16"/>
        <v>-</v>
      </c>
      <c r="S60" s="8" t="str">
        <f t="shared" si="17"/>
        <v>Sylvio PR</v>
      </c>
      <c r="T60" s="8">
        <f t="shared" si="18"/>
        <v>1</v>
      </c>
      <c r="U60" s="8" t="str">
        <f t="shared" si="19"/>
        <v>-</v>
      </c>
      <c r="V60" s="8">
        <f t="shared" si="20"/>
        <v>0</v>
      </c>
      <c r="W60" s="8">
        <f t="shared" si="21"/>
        <v>1</v>
      </c>
    </row>
    <row r="61" spans="1:23" x14ac:dyDescent="0.25">
      <c r="A61" s="7">
        <v>45</v>
      </c>
      <c r="B61" s="18" t="str">
        <f>VLOOKUP($A61, Equipes!$A$3:$B$86, 2, FALSE)</f>
        <v>Giuseppe AM</v>
      </c>
      <c r="C61" s="17">
        <v>2</v>
      </c>
      <c r="D61" s="19" t="s">
        <v>26</v>
      </c>
      <c r="E61" s="17">
        <v>2</v>
      </c>
      <c r="F61" s="20" t="str">
        <f>VLOOKUP($G61, Equipes!$A$3:$B$86, 2, FALSE)</f>
        <v>Ruas SP</v>
      </c>
      <c r="G61" s="21">
        <v>46</v>
      </c>
      <c r="H61" s="18">
        <v>57</v>
      </c>
      <c r="I61" s="18" t="s">
        <v>31</v>
      </c>
      <c r="J61" s="18">
        <v>2</v>
      </c>
      <c r="K61" s="18"/>
      <c r="M61" s="8" t="str">
        <f t="shared" si="11"/>
        <v>Giuseppe AM</v>
      </c>
      <c r="N61" s="8" t="str">
        <f t="shared" si="12"/>
        <v>Ruas SP</v>
      </c>
      <c r="O61" s="8" t="str">
        <f t="shared" si="13"/>
        <v/>
      </c>
      <c r="P61" s="8" t="str">
        <f t="shared" si="14"/>
        <v>Giuseppe AM</v>
      </c>
      <c r="Q61" s="8" t="str">
        <f t="shared" si="15"/>
        <v>Ruas SP</v>
      </c>
      <c r="R61" s="8" t="str">
        <f t="shared" si="16"/>
        <v/>
      </c>
      <c r="S61" s="8" t="str">
        <f t="shared" si="17"/>
        <v>Giuseppe AM</v>
      </c>
      <c r="T61" s="8">
        <f t="shared" si="18"/>
        <v>2</v>
      </c>
      <c r="U61" s="8" t="str">
        <f t="shared" si="19"/>
        <v>Ruas SP</v>
      </c>
      <c r="V61" s="8">
        <f t="shared" si="20"/>
        <v>2</v>
      </c>
      <c r="W61" s="8">
        <f t="shared" si="21"/>
        <v>2</v>
      </c>
    </row>
    <row r="62" spans="1:23" x14ac:dyDescent="0.25">
      <c r="A62" s="7">
        <v>50</v>
      </c>
      <c r="B62" s="8" t="str">
        <f>VLOOKUP($A62, Equipes!$A$3:$B$86, 2, FALSE)</f>
        <v>Edmilson Chagas RJ</v>
      </c>
      <c r="C62" s="17">
        <v>1</v>
      </c>
      <c r="D62" s="9" t="s">
        <v>26</v>
      </c>
      <c r="E62" s="17">
        <v>2</v>
      </c>
      <c r="F62" s="10" t="str">
        <f>VLOOKUP($G62, Equipes!$A$3:$B$86, 2, FALSE)</f>
        <v>Carlos André MG</v>
      </c>
      <c r="G62" s="7">
        <v>55</v>
      </c>
      <c r="H62" s="8">
        <v>58</v>
      </c>
      <c r="I62" s="8" t="s">
        <v>32</v>
      </c>
      <c r="J62" s="8">
        <v>2</v>
      </c>
      <c r="M62" s="8" t="str">
        <f t="shared" si="11"/>
        <v>Edmilson Chagas RJ</v>
      </c>
      <c r="N62" s="8" t="str">
        <f t="shared" si="12"/>
        <v>Carlos André MG</v>
      </c>
      <c r="O62" s="8" t="str">
        <f t="shared" si="13"/>
        <v>Carlos André MG</v>
      </c>
      <c r="P62" s="8" t="str">
        <f t="shared" si="14"/>
        <v/>
      </c>
      <c r="Q62" s="8" t="str">
        <f t="shared" si="15"/>
        <v/>
      </c>
      <c r="R62" s="8" t="str">
        <f t="shared" si="16"/>
        <v>Edmilson Chagas RJ</v>
      </c>
      <c r="S62" s="8" t="str">
        <f t="shared" si="17"/>
        <v>Edmilson Chagas RJ</v>
      </c>
      <c r="T62" s="8">
        <f t="shared" si="18"/>
        <v>1</v>
      </c>
      <c r="U62" s="8" t="str">
        <f t="shared" si="19"/>
        <v>Carlos André MG</v>
      </c>
      <c r="V62" s="8">
        <f t="shared" si="20"/>
        <v>2</v>
      </c>
      <c r="W62" s="8">
        <f t="shared" si="21"/>
        <v>1</v>
      </c>
    </row>
    <row r="63" spans="1:23" x14ac:dyDescent="0.25">
      <c r="A63" s="7">
        <v>54</v>
      </c>
      <c r="B63" s="18" t="str">
        <f>VLOOKUP($A63, Equipes!$A$3:$B$86, 2, FALSE)</f>
        <v>Gabriela PA</v>
      </c>
      <c r="C63" s="17">
        <v>1</v>
      </c>
      <c r="D63" s="19" t="s">
        <v>26</v>
      </c>
      <c r="E63" s="17">
        <v>0</v>
      </c>
      <c r="F63" s="20" t="str">
        <f>VLOOKUP($G63, Equipes!$A$3:$B$86, 2, FALSE)</f>
        <v>-</v>
      </c>
      <c r="G63" s="21">
        <v>56</v>
      </c>
      <c r="H63" s="18">
        <v>59</v>
      </c>
      <c r="I63" s="18" t="s">
        <v>32</v>
      </c>
      <c r="J63" s="18">
        <v>2</v>
      </c>
      <c r="K63" s="18"/>
      <c r="M63" s="8" t="str">
        <f t="shared" si="11"/>
        <v>Gabriela PA</v>
      </c>
      <c r="N63" s="8" t="str">
        <f t="shared" si="12"/>
        <v>-</v>
      </c>
      <c r="O63" s="8" t="str">
        <f t="shared" si="13"/>
        <v>Gabriela PA</v>
      </c>
      <c r="P63" s="8" t="str">
        <f t="shared" si="14"/>
        <v/>
      </c>
      <c r="Q63" s="8" t="str">
        <f t="shared" si="15"/>
        <v/>
      </c>
      <c r="R63" s="8" t="str">
        <f t="shared" si="16"/>
        <v>-</v>
      </c>
      <c r="S63" s="8" t="str">
        <f t="shared" si="17"/>
        <v>Gabriela PA</v>
      </c>
      <c r="T63" s="8">
        <f t="shared" si="18"/>
        <v>1</v>
      </c>
      <c r="U63" s="8" t="str">
        <f t="shared" si="19"/>
        <v>-</v>
      </c>
      <c r="V63" s="8">
        <f t="shared" si="20"/>
        <v>0</v>
      </c>
      <c r="W63" s="8">
        <f t="shared" si="21"/>
        <v>1</v>
      </c>
    </row>
    <row r="64" spans="1:23" x14ac:dyDescent="0.25">
      <c r="A64" s="7">
        <v>52</v>
      </c>
      <c r="B64" s="8" t="str">
        <f>VLOOKUP($A64, Equipes!$A$3:$B$86, 2, FALSE)</f>
        <v>Rodrigo Moro SP</v>
      </c>
      <c r="C64" s="17">
        <v>1</v>
      </c>
      <c r="D64" s="9" t="s">
        <v>26</v>
      </c>
      <c r="E64" s="17">
        <v>2</v>
      </c>
      <c r="F64" s="10" t="str">
        <f>VLOOKUP($G64, Equipes!$A$3:$B$86, 2, FALSE)</f>
        <v>Betaressi SP</v>
      </c>
      <c r="G64" s="7">
        <v>53</v>
      </c>
      <c r="H64" s="8">
        <v>60</v>
      </c>
      <c r="I64" s="8" t="s">
        <v>32</v>
      </c>
      <c r="J64" s="8">
        <v>2</v>
      </c>
      <c r="M64" s="8" t="str">
        <f t="shared" si="11"/>
        <v>Rodrigo Moro SP</v>
      </c>
      <c r="N64" s="8" t="str">
        <f t="shared" si="12"/>
        <v>Betaressi SP</v>
      </c>
      <c r="O64" s="8" t="str">
        <f t="shared" si="13"/>
        <v>Betaressi SP</v>
      </c>
      <c r="P64" s="8" t="str">
        <f t="shared" si="14"/>
        <v/>
      </c>
      <c r="Q64" s="8" t="str">
        <f t="shared" si="15"/>
        <v/>
      </c>
      <c r="R64" s="8" t="str">
        <f t="shared" si="16"/>
        <v>Rodrigo Moro SP</v>
      </c>
      <c r="S64" s="8" t="str">
        <f t="shared" si="17"/>
        <v>Rodrigo Moro SP</v>
      </c>
      <c r="T64" s="8">
        <f t="shared" si="18"/>
        <v>1</v>
      </c>
      <c r="U64" s="8" t="str">
        <f t="shared" si="19"/>
        <v>Betaressi SP</v>
      </c>
      <c r="V64" s="8">
        <f t="shared" si="20"/>
        <v>2</v>
      </c>
      <c r="W64" s="8">
        <f t="shared" si="21"/>
        <v>1</v>
      </c>
    </row>
    <row r="65" spans="1:23" x14ac:dyDescent="0.25">
      <c r="A65" s="7">
        <v>57</v>
      </c>
      <c r="B65" s="18" t="str">
        <f>VLOOKUP($A65, Equipes!$A$3:$B$86, 2, FALSE)</f>
        <v>Bruno Calinçane MG</v>
      </c>
      <c r="C65" s="17">
        <v>3</v>
      </c>
      <c r="D65" s="19" t="s">
        <v>26</v>
      </c>
      <c r="E65" s="17">
        <v>1</v>
      </c>
      <c r="F65" s="20" t="str">
        <f>VLOOKUP($G65, Equipes!$A$3:$B$86, 2, FALSE)</f>
        <v>Sallys Martins SP</v>
      </c>
      <c r="G65" s="21">
        <v>62</v>
      </c>
      <c r="H65" s="18">
        <v>61</v>
      </c>
      <c r="I65" s="18" t="s">
        <v>33</v>
      </c>
      <c r="J65" s="18">
        <v>2</v>
      </c>
      <c r="K65" s="18"/>
      <c r="M65" s="8" t="str">
        <f t="shared" si="11"/>
        <v>Bruno Calinçane MG</v>
      </c>
      <c r="N65" s="8" t="str">
        <f t="shared" si="12"/>
        <v>Sallys Martins SP</v>
      </c>
      <c r="O65" s="8" t="str">
        <f t="shared" si="13"/>
        <v>Bruno Calinçane MG</v>
      </c>
      <c r="P65" s="8" t="str">
        <f t="shared" si="14"/>
        <v/>
      </c>
      <c r="Q65" s="8" t="str">
        <f t="shared" si="15"/>
        <v/>
      </c>
      <c r="R65" s="8" t="str">
        <f t="shared" si="16"/>
        <v>Sallys Martins SP</v>
      </c>
      <c r="S65" s="8" t="str">
        <f t="shared" si="17"/>
        <v>Bruno Calinçane MG</v>
      </c>
      <c r="T65" s="8">
        <f t="shared" si="18"/>
        <v>3</v>
      </c>
      <c r="U65" s="8" t="str">
        <f t="shared" si="19"/>
        <v>Sallys Martins SP</v>
      </c>
      <c r="V65" s="8">
        <f t="shared" si="20"/>
        <v>1</v>
      </c>
      <c r="W65" s="8">
        <f t="shared" si="21"/>
        <v>3</v>
      </c>
    </row>
    <row r="66" spans="1:23" x14ac:dyDescent="0.25">
      <c r="A66" s="7">
        <v>61</v>
      </c>
      <c r="B66" s="8" t="str">
        <f>VLOOKUP($A66, Equipes!$A$3:$B$86, 2, FALSE)</f>
        <v>Porphirio RJ</v>
      </c>
      <c r="C66" s="17">
        <v>1</v>
      </c>
      <c r="D66" s="9" t="s">
        <v>26</v>
      </c>
      <c r="E66" s="17">
        <v>0</v>
      </c>
      <c r="F66" s="10" t="str">
        <f>VLOOKUP($G66, Equipes!$A$3:$B$86, 2, FALSE)</f>
        <v>-</v>
      </c>
      <c r="G66" s="7">
        <v>63</v>
      </c>
      <c r="H66" s="8">
        <v>62</v>
      </c>
      <c r="I66" s="8" t="s">
        <v>33</v>
      </c>
      <c r="J66" s="8">
        <v>2</v>
      </c>
      <c r="M66" s="8" t="str">
        <f t="shared" si="11"/>
        <v>Porphirio RJ</v>
      </c>
      <c r="N66" s="8" t="str">
        <f t="shared" si="12"/>
        <v>-</v>
      </c>
      <c r="O66" s="8" t="str">
        <f t="shared" si="13"/>
        <v>Porphirio RJ</v>
      </c>
      <c r="P66" s="8" t="str">
        <f t="shared" si="14"/>
        <v/>
      </c>
      <c r="Q66" s="8" t="str">
        <f t="shared" si="15"/>
        <v/>
      </c>
      <c r="R66" s="8" t="str">
        <f t="shared" si="16"/>
        <v>-</v>
      </c>
      <c r="S66" s="8" t="str">
        <f t="shared" si="17"/>
        <v>Porphirio RJ</v>
      </c>
      <c r="T66" s="8">
        <f t="shared" si="18"/>
        <v>1</v>
      </c>
      <c r="U66" s="8" t="str">
        <f t="shared" si="19"/>
        <v>-</v>
      </c>
      <c r="V66" s="8">
        <f t="shared" si="20"/>
        <v>0</v>
      </c>
      <c r="W66" s="8">
        <f t="shared" si="21"/>
        <v>1</v>
      </c>
    </row>
    <row r="67" spans="1:23" x14ac:dyDescent="0.25">
      <c r="A67" s="7">
        <v>59</v>
      </c>
      <c r="B67" s="18" t="str">
        <f>VLOOKUP($A67, Equipes!$A$3:$B$86, 2, FALSE)</f>
        <v>Valcy Jaques RJ</v>
      </c>
      <c r="C67" s="17">
        <v>2</v>
      </c>
      <c r="D67" s="19" t="s">
        <v>26</v>
      </c>
      <c r="E67" s="17">
        <v>3</v>
      </c>
      <c r="F67" s="20" t="str">
        <f>VLOOKUP($G67, Equipes!$A$3:$B$86, 2, FALSE)</f>
        <v>Gilberto Almeida RJ</v>
      </c>
      <c r="G67" s="21">
        <v>60</v>
      </c>
      <c r="H67" s="18">
        <v>63</v>
      </c>
      <c r="I67" s="18" t="s">
        <v>33</v>
      </c>
      <c r="J67" s="18">
        <v>2</v>
      </c>
      <c r="K67" s="18"/>
      <c r="M67" s="8" t="str">
        <f t="shared" si="11"/>
        <v>Valcy Jaques RJ</v>
      </c>
      <c r="N67" s="8" t="str">
        <f t="shared" si="12"/>
        <v>Gilberto Almeida RJ</v>
      </c>
      <c r="O67" s="8" t="str">
        <f t="shared" si="13"/>
        <v>Gilberto Almeida RJ</v>
      </c>
      <c r="P67" s="8" t="str">
        <f t="shared" si="14"/>
        <v/>
      </c>
      <c r="Q67" s="8" t="str">
        <f t="shared" si="15"/>
        <v/>
      </c>
      <c r="R67" s="8" t="str">
        <f t="shared" si="16"/>
        <v>Valcy Jaques RJ</v>
      </c>
      <c r="S67" s="8" t="str">
        <f t="shared" si="17"/>
        <v>Valcy Jaques RJ</v>
      </c>
      <c r="T67" s="8">
        <f t="shared" si="18"/>
        <v>2</v>
      </c>
      <c r="U67" s="8" t="str">
        <f t="shared" si="19"/>
        <v>Gilberto Almeida RJ</v>
      </c>
      <c r="V67" s="8">
        <f t="shared" si="20"/>
        <v>3</v>
      </c>
      <c r="W67" s="8">
        <f t="shared" si="21"/>
        <v>2</v>
      </c>
    </row>
    <row r="68" spans="1:23" x14ac:dyDescent="0.25">
      <c r="A68" s="7">
        <v>64</v>
      </c>
      <c r="B68" s="8" t="str">
        <f>VLOOKUP($A68, Equipes!$A$3:$B$86, 2, FALSE)</f>
        <v>André Santos RJ</v>
      </c>
      <c r="C68" s="17">
        <v>4</v>
      </c>
      <c r="D68" s="9" t="s">
        <v>26</v>
      </c>
      <c r="E68" s="17">
        <v>2</v>
      </c>
      <c r="F68" s="10" t="str">
        <f>VLOOKUP($G68, Equipes!$A$3:$B$86, 2, FALSE)</f>
        <v>Rodrigo Martins CE</v>
      </c>
      <c r="G68" s="7">
        <v>69</v>
      </c>
      <c r="H68" s="8">
        <v>64</v>
      </c>
      <c r="I68" s="8" t="s">
        <v>18</v>
      </c>
      <c r="J68" s="8">
        <v>2</v>
      </c>
      <c r="M68" s="8" t="str">
        <f t="shared" si="11"/>
        <v>André Santos RJ</v>
      </c>
      <c r="N68" s="8" t="str">
        <f t="shared" si="12"/>
        <v>Rodrigo Martins CE</v>
      </c>
      <c r="O68" s="8" t="str">
        <f t="shared" si="13"/>
        <v>André Santos RJ</v>
      </c>
      <c r="P68" s="8" t="str">
        <f t="shared" si="14"/>
        <v/>
      </c>
      <c r="Q68" s="8" t="str">
        <f t="shared" si="15"/>
        <v/>
      </c>
      <c r="R68" s="8" t="str">
        <f t="shared" si="16"/>
        <v>Rodrigo Martins CE</v>
      </c>
      <c r="S68" s="8" t="str">
        <f t="shared" si="17"/>
        <v>André Santos RJ</v>
      </c>
      <c r="T68" s="8">
        <f t="shared" si="18"/>
        <v>4</v>
      </c>
      <c r="U68" s="8" t="str">
        <f t="shared" si="19"/>
        <v>Rodrigo Martins CE</v>
      </c>
      <c r="V68" s="8">
        <f t="shared" si="20"/>
        <v>2</v>
      </c>
      <c r="W68" s="8">
        <f t="shared" si="21"/>
        <v>4</v>
      </c>
    </row>
    <row r="69" spans="1:23" x14ac:dyDescent="0.25">
      <c r="B69" s="12" t="s">
        <v>37</v>
      </c>
      <c r="C69" s="13"/>
      <c r="D69" s="13"/>
      <c r="E69" s="13"/>
      <c r="F69" s="14"/>
      <c r="G69" s="15"/>
      <c r="H69" s="12" t="s">
        <v>15</v>
      </c>
      <c r="I69" s="12" t="s">
        <v>16</v>
      </c>
      <c r="J69" s="12" t="s">
        <v>17</v>
      </c>
      <c r="K69" s="16">
        <f>K3 + TIME(0,40,0)</f>
        <v>44849.631944444445</v>
      </c>
      <c r="M69" s="11" t="s">
        <v>18</v>
      </c>
      <c r="N69" s="11" t="s">
        <v>18</v>
      </c>
      <c r="O69" s="11" t="s">
        <v>19</v>
      </c>
      <c r="P69" s="11" t="s">
        <v>20</v>
      </c>
      <c r="Q69" s="11" t="s">
        <v>20</v>
      </c>
      <c r="R69" s="11" t="s">
        <v>21</v>
      </c>
      <c r="S69" s="11" t="s">
        <v>22</v>
      </c>
      <c r="T69" s="11" t="s">
        <v>23</v>
      </c>
      <c r="U69" s="11" t="s">
        <v>19</v>
      </c>
      <c r="V69" s="11" t="s">
        <v>24</v>
      </c>
      <c r="W69" s="11" t="s">
        <v>25</v>
      </c>
    </row>
    <row r="70" spans="1:23" x14ac:dyDescent="0.25">
      <c r="A70" s="7">
        <v>68</v>
      </c>
      <c r="B70" s="8" t="str">
        <f>VLOOKUP($A70, Equipes!$A$3:$B$86, 2, FALSE)</f>
        <v>César Muniz RJ</v>
      </c>
      <c r="C70" s="17">
        <v>1</v>
      </c>
      <c r="D70" s="9" t="s">
        <v>26</v>
      </c>
      <c r="E70" s="17">
        <v>0</v>
      </c>
      <c r="F70" s="10" t="str">
        <f>VLOOKUP($G70, Equipes!$A$3:$B$86, 2, FALSE)</f>
        <v>-</v>
      </c>
      <c r="G70" s="7">
        <v>70</v>
      </c>
      <c r="H70" s="8">
        <v>33</v>
      </c>
      <c r="I70" s="8" t="s">
        <v>18</v>
      </c>
      <c r="J70" s="8">
        <v>2</v>
      </c>
      <c r="M70" s="8" t="str">
        <f t="shared" ref="M70:M101" si="22">IF(OR(C70 = "",E70 = ""), "", B70)</f>
        <v>César Muniz RJ</v>
      </c>
      <c r="N70" s="8" t="str">
        <f t="shared" ref="N70:N101" si="23">IF(OR(C70 = "",E70 = ""), "", F70)</f>
        <v>-</v>
      </c>
      <c r="O70" s="8" t="str">
        <f t="shared" ref="O70:O101" si="24">IF(C70&gt;E70,B70, IF(E70&gt;C70,F70, ""))</f>
        <v>César Muniz RJ</v>
      </c>
      <c r="P70" s="8" t="str">
        <f t="shared" ref="P70:P101" si="25">IF(OR(C70 = "",E70 = ""), "", IF(C70=E70,B70, ""))</f>
        <v/>
      </c>
      <c r="Q70" s="8" t="str">
        <f t="shared" ref="Q70:Q101" si="26">IF(OR(C70 = "",E70 = ""), "", IF(C70=E70,F70, ""))</f>
        <v/>
      </c>
      <c r="R70" s="8" t="str">
        <f t="shared" ref="R70:R101" si="27">IF(C70&gt;E70,F70, IF(E70&gt;C70,B70, ""))</f>
        <v>-</v>
      </c>
      <c r="S70" s="8" t="str">
        <f t="shared" ref="S70:S101" si="28">IF(OR(C70 = "",E70 = ""), "", B70)</f>
        <v>César Muniz RJ</v>
      </c>
      <c r="T70" s="8">
        <f t="shared" ref="T70:T101" si="29">IF(C70 = "", "", C70)</f>
        <v>1</v>
      </c>
      <c r="U70" s="8" t="str">
        <f t="shared" ref="U70:U101" si="30">IF(OR(C70 = "",E70 = ""), "", F70)</f>
        <v>-</v>
      </c>
      <c r="V70" s="8">
        <f t="shared" ref="V70:V101" si="31">IF(E70 = "", "", E70)</f>
        <v>0</v>
      </c>
      <c r="W70" s="8">
        <f t="shared" ref="W70:W101" si="32">IF(C70 = "", "", C70)</f>
        <v>1</v>
      </c>
    </row>
    <row r="71" spans="1:23" x14ac:dyDescent="0.25">
      <c r="A71" s="7">
        <v>66</v>
      </c>
      <c r="B71" s="18" t="str">
        <f>VLOOKUP($A71, Equipes!$A$3:$B$86, 2, FALSE)</f>
        <v>Roberto Villano RJ</v>
      </c>
      <c r="C71" s="17">
        <v>0</v>
      </c>
      <c r="D71" s="19" t="s">
        <v>26</v>
      </c>
      <c r="E71" s="17">
        <v>0</v>
      </c>
      <c r="F71" s="20" t="str">
        <f>VLOOKUP($G71, Equipes!$A$3:$B$86, 2, FALSE)</f>
        <v>Zero SP</v>
      </c>
      <c r="G71" s="21">
        <v>67</v>
      </c>
      <c r="H71" s="18">
        <v>34</v>
      </c>
      <c r="I71" s="18" t="s">
        <v>18</v>
      </c>
      <c r="J71" s="18">
        <v>2</v>
      </c>
      <c r="K71" s="18"/>
      <c r="M71" s="8" t="str">
        <f t="shared" si="22"/>
        <v>Roberto Villano RJ</v>
      </c>
      <c r="N71" s="8" t="str">
        <f t="shared" si="23"/>
        <v>Zero SP</v>
      </c>
      <c r="O71" s="8" t="str">
        <f t="shared" si="24"/>
        <v/>
      </c>
      <c r="P71" s="8" t="str">
        <f t="shared" si="25"/>
        <v>Roberto Villano RJ</v>
      </c>
      <c r="Q71" s="8" t="str">
        <f t="shared" si="26"/>
        <v>Zero SP</v>
      </c>
      <c r="R71" s="8" t="str">
        <f t="shared" si="27"/>
        <v/>
      </c>
      <c r="S71" s="8" t="str">
        <f t="shared" si="28"/>
        <v>Roberto Villano RJ</v>
      </c>
      <c r="T71" s="8">
        <f t="shared" si="29"/>
        <v>0</v>
      </c>
      <c r="U71" s="8" t="str">
        <f t="shared" si="30"/>
        <v>Zero SP</v>
      </c>
      <c r="V71" s="8">
        <f t="shared" si="31"/>
        <v>0</v>
      </c>
      <c r="W71" s="8">
        <f t="shared" si="32"/>
        <v>0</v>
      </c>
    </row>
    <row r="72" spans="1:23" x14ac:dyDescent="0.25">
      <c r="A72" s="7">
        <v>71</v>
      </c>
      <c r="B72" s="8" t="str">
        <f>VLOOKUP($A72, Equipes!$A$3:$B$86, 2, FALSE)</f>
        <v>Rafael Marques RJ</v>
      </c>
      <c r="C72" s="17">
        <v>2</v>
      </c>
      <c r="D72" s="9" t="s">
        <v>26</v>
      </c>
      <c r="E72" s="17">
        <v>2</v>
      </c>
      <c r="F72" s="10" t="str">
        <f>VLOOKUP($G72, Equipes!$A$3:$B$86, 2, FALSE)</f>
        <v>João Carrasco DF</v>
      </c>
      <c r="G72" s="7">
        <v>76</v>
      </c>
      <c r="H72" s="8">
        <v>35</v>
      </c>
      <c r="I72" s="8" t="s">
        <v>34</v>
      </c>
      <c r="J72" s="8">
        <v>2</v>
      </c>
      <c r="M72" s="8" t="str">
        <f t="shared" si="22"/>
        <v>Rafael Marques RJ</v>
      </c>
      <c r="N72" s="8" t="str">
        <f t="shared" si="23"/>
        <v>João Carrasco DF</v>
      </c>
      <c r="O72" s="8" t="str">
        <f t="shared" si="24"/>
        <v/>
      </c>
      <c r="P72" s="8" t="str">
        <f t="shared" si="25"/>
        <v>Rafael Marques RJ</v>
      </c>
      <c r="Q72" s="8" t="str">
        <f t="shared" si="26"/>
        <v>João Carrasco DF</v>
      </c>
      <c r="R72" s="8" t="str">
        <f t="shared" si="27"/>
        <v/>
      </c>
      <c r="S72" s="8" t="str">
        <f t="shared" si="28"/>
        <v>Rafael Marques RJ</v>
      </c>
      <c r="T72" s="8">
        <f t="shared" si="29"/>
        <v>2</v>
      </c>
      <c r="U72" s="8" t="str">
        <f t="shared" si="30"/>
        <v>João Carrasco DF</v>
      </c>
      <c r="V72" s="8">
        <f t="shared" si="31"/>
        <v>2</v>
      </c>
      <c r="W72" s="8">
        <f t="shared" si="32"/>
        <v>2</v>
      </c>
    </row>
    <row r="73" spans="1:23" x14ac:dyDescent="0.25">
      <c r="A73" s="7">
        <v>75</v>
      </c>
      <c r="B73" s="18" t="str">
        <f>VLOOKUP($A73, Equipes!$A$3:$B$86, 2, FALSE)</f>
        <v>Armando Monteiro MS</v>
      </c>
      <c r="C73" s="17">
        <v>1</v>
      </c>
      <c r="D73" s="19" t="s">
        <v>26</v>
      </c>
      <c r="E73" s="17">
        <v>0</v>
      </c>
      <c r="F73" s="20" t="str">
        <f>VLOOKUP($G73, Equipes!$A$3:$B$86, 2, FALSE)</f>
        <v>-</v>
      </c>
      <c r="G73" s="21">
        <v>77</v>
      </c>
      <c r="H73" s="18">
        <v>36</v>
      </c>
      <c r="I73" s="18" t="s">
        <v>34</v>
      </c>
      <c r="J73" s="18">
        <v>2</v>
      </c>
      <c r="K73" s="18"/>
      <c r="M73" s="8" t="str">
        <f t="shared" si="22"/>
        <v>Armando Monteiro MS</v>
      </c>
      <c r="N73" s="8" t="str">
        <f t="shared" si="23"/>
        <v>-</v>
      </c>
      <c r="O73" s="8" t="str">
        <f t="shared" si="24"/>
        <v>Armando Monteiro MS</v>
      </c>
      <c r="P73" s="8" t="str">
        <f t="shared" si="25"/>
        <v/>
      </c>
      <c r="Q73" s="8" t="str">
        <f t="shared" si="26"/>
        <v/>
      </c>
      <c r="R73" s="8" t="str">
        <f t="shared" si="27"/>
        <v>-</v>
      </c>
      <c r="S73" s="8" t="str">
        <f t="shared" si="28"/>
        <v>Armando Monteiro MS</v>
      </c>
      <c r="T73" s="8">
        <f t="shared" si="29"/>
        <v>1</v>
      </c>
      <c r="U73" s="8" t="str">
        <f t="shared" si="30"/>
        <v>-</v>
      </c>
      <c r="V73" s="8">
        <f t="shared" si="31"/>
        <v>0</v>
      </c>
      <c r="W73" s="8">
        <f t="shared" si="32"/>
        <v>1</v>
      </c>
    </row>
    <row r="74" spans="1:23" x14ac:dyDescent="0.25">
      <c r="A74" s="7">
        <v>73</v>
      </c>
      <c r="B74" s="8" t="str">
        <f>VLOOKUP($A74, Equipes!$A$3:$B$86, 2, FALSE)</f>
        <v>Tiago Spitz MG</v>
      </c>
      <c r="C74" s="17">
        <v>2</v>
      </c>
      <c r="D74" s="9" t="s">
        <v>26</v>
      </c>
      <c r="E74" s="17">
        <v>2</v>
      </c>
      <c r="F74" s="10" t="str">
        <f>VLOOKUP($G74, Equipes!$A$3:$B$86, 2, FALSE)</f>
        <v>Carlão PA</v>
      </c>
      <c r="G74" s="7">
        <v>74</v>
      </c>
      <c r="H74" s="8">
        <v>37</v>
      </c>
      <c r="I74" s="8" t="s">
        <v>34</v>
      </c>
      <c r="J74" s="8">
        <v>2</v>
      </c>
      <c r="M74" s="8" t="str">
        <f t="shared" si="22"/>
        <v>Tiago Spitz MG</v>
      </c>
      <c r="N74" s="8" t="str">
        <f t="shared" si="23"/>
        <v>Carlão PA</v>
      </c>
      <c r="O74" s="8" t="str">
        <f t="shared" si="24"/>
        <v/>
      </c>
      <c r="P74" s="8" t="str">
        <f t="shared" si="25"/>
        <v>Tiago Spitz MG</v>
      </c>
      <c r="Q74" s="8" t="str">
        <f t="shared" si="26"/>
        <v>Carlão PA</v>
      </c>
      <c r="R74" s="8" t="str">
        <f t="shared" si="27"/>
        <v/>
      </c>
      <c r="S74" s="8" t="str">
        <f t="shared" si="28"/>
        <v>Tiago Spitz MG</v>
      </c>
      <c r="T74" s="8">
        <f t="shared" si="29"/>
        <v>2</v>
      </c>
      <c r="U74" s="8" t="str">
        <f t="shared" si="30"/>
        <v>Carlão PA</v>
      </c>
      <c r="V74" s="8">
        <f t="shared" si="31"/>
        <v>2</v>
      </c>
      <c r="W74" s="8">
        <f t="shared" si="32"/>
        <v>2</v>
      </c>
    </row>
    <row r="75" spans="1:23" x14ac:dyDescent="0.25">
      <c r="A75" s="7">
        <v>78</v>
      </c>
      <c r="B75" s="18" t="str">
        <f>VLOOKUP($A75, Equipes!$A$3:$B$86, 2, FALSE)</f>
        <v>Flávio Oliveira DF</v>
      </c>
      <c r="C75" s="17">
        <v>0</v>
      </c>
      <c r="D75" s="19" t="s">
        <v>26</v>
      </c>
      <c r="E75" s="17">
        <v>0</v>
      </c>
      <c r="F75" s="20" t="str">
        <f>VLOOKUP($G75, Equipes!$A$3:$B$86, 2, FALSE)</f>
        <v>Rafael Santos SP</v>
      </c>
      <c r="G75" s="21">
        <v>83</v>
      </c>
      <c r="H75" s="18">
        <v>38</v>
      </c>
      <c r="I75" s="18" t="s">
        <v>36</v>
      </c>
      <c r="J75" s="18">
        <v>2</v>
      </c>
      <c r="K75" s="18"/>
      <c r="M75" s="8" t="str">
        <f t="shared" si="22"/>
        <v>Flávio Oliveira DF</v>
      </c>
      <c r="N75" s="8" t="str">
        <f t="shared" si="23"/>
        <v>Rafael Santos SP</v>
      </c>
      <c r="O75" s="8" t="str">
        <f t="shared" si="24"/>
        <v/>
      </c>
      <c r="P75" s="8" t="str">
        <f t="shared" si="25"/>
        <v>Flávio Oliveira DF</v>
      </c>
      <c r="Q75" s="8" t="str">
        <f t="shared" si="26"/>
        <v>Rafael Santos SP</v>
      </c>
      <c r="R75" s="8" t="str">
        <f t="shared" si="27"/>
        <v/>
      </c>
      <c r="S75" s="8" t="str">
        <f t="shared" si="28"/>
        <v>Flávio Oliveira DF</v>
      </c>
      <c r="T75" s="8">
        <f t="shared" si="29"/>
        <v>0</v>
      </c>
      <c r="U75" s="8" t="str">
        <f t="shared" si="30"/>
        <v>Rafael Santos SP</v>
      </c>
      <c r="V75" s="8">
        <f t="shared" si="31"/>
        <v>0</v>
      </c>
      <c r="W75" s="8">
        <f t="shared" si="32"/>
        <v>0</v>
      </c>
    </row>
    <row r="76" spans="1:23" x14ac:dyDescent="0.25">
      <c r="A76" s="7">
        <v>82</v>
      </c>
      <c r="B76" s="8" t="str">
        <f>VLOOKUP($A76, Equipes!$A$3:$B$86, 2, FALSE)</f>
        <v>Roberto Petrini PR</v>
      </c>
      <c r="C76" s="17">
        <v>1</v>
      </c>
      <c r="D76" s="9" t="s">
        <v>26</v>
      </c>
      <c r="E76" s="17">
        <v>0</v>
      </c>
      <c r="F76" s="10" t="str">
        <f>VLOOKUP($G76, Equipes!$A$3:$B$86, 2, FALSE)</f>
        <v>-</v>
      </c>
      <c r="G76" s="7">
        <v>84</v>
      </c>
      <c r="H76" s="8">
        <v>39</v>
      </c>
      <c r="I76" s="8" t="s">
        <v>36</v>
      </c>
      <c r="J76" s="8">
        <v>2</v>
      </c>
      <c r="M76" s="8" t="str">
        <f t="shared" si="22"/>
        <v>Roberto Petrini PR</v>
      </c>
      <c r="N76" s="8" t="str">
        <f t="shared" si="23"/>
        <v>-</v>
      </c>
      <c r="O76" s="8" t="str">
        <f t="shared" si="24"/>
        <v>Roberto Petrini PR</v>
      </c>
      <c r="P76" s="8" t="str">
        <f t="shared" si="25"/>
        <v/>
      </c>
      <c r="Q76" s="8" t="str">
        <f t="shared" si="26"/>
        <v/>
      </c>
      <c r="R76" s="8" t="str">
        <f t="shared" si="27"/>
        <v>-</v>
      </c>
      <c r="S76" s="8" t="str">
        <f t="shared" si="28"/>
        <v>Roberto Petrini PR</v>
      </c>
      <c r="T76" s="8">
        <f t="shared" si="29"/>
        <v>1</v>
      </c>
      <c r="U76" s="8" t="str">
        <f t="shared" si="30"/>
        <v>-</v>
      </c>
      <c r="V76" s="8">
        <f t="shared" si="31"/>
        <v>0</v>
      </c>
      <c r="W76" s="8">
        <f t="shared" si="32"/>
        <v>1</v>
      </c>
    </row>
    <row r="77" spans="1:23" x14ac:dyDescent="0.25">
      <c r="A77" s="7">
        <v>80</v>
      </c>
      <c r="B77" s="18" t="str">
        <f>VLOOKUP($A77, Equipes!$A$3:$B$86, 2, FALSE)</f>
        <v>Felipe Drago DF</v>
      </c>
      <c r="C77" s="17">
        <v>1</v>
      </c>
      <c r="D77" s="19" t="s">
        <v>26</v>
      </c>
      <c r="E77" s="17">
        <v>3</v>
      </c>
      <c r="F77" s="20" t="str">
        <f>VLOOKUP($G77, Equipes!$A$3:$B$86, 2, FALSE)</f>
        <v>Heraldino RJ</v>
      </c>
      <c r="G77" s="21">
        <v>81</v>
      </c>
      <c r="H77" s="18">
        <v>40</v>
      </c>
      <c r="I77" s="18" t="s">
        <v>36</v>
      </c>
      <c r="J77" s="18">
        <v>2</v>
      </c>
      <c r="K77" s="18"/>
      <c r="M77" s="8" t="str">
        <f t="shared" si="22"/>
        <v>Felipe Drago DF</v>
      </c>
      <c r="N77" s="8" t="str">
        <f t="shared" si="23"/>
        <v>Heraldino RJ</v>
      </c>
      <c r="O77" s="8" t="str">
        <f t="shared" si="24"/>
        <v>Heraldino RJ</v>
      </c>
      <c r="P77" s="8" t="str">
        <f t="shared" si="25"/>
        <v/>
      </c>
      <c r="Q77" s="8" t="str">
        <f t="shared" si="26"/>
        <v/>
      </c>
      <c r="R77" s="8" t="str">
        <f t="shared" si="27"/>
        <v>Felipe Drago DF</v>
      </c>
      <c r="S77" s="8" t="str">
        <f t="shared" si="28"/>
        <v>Felipe Drago DF</v>
      </c>
      <c r="T77" s="8">
        <f t="shared" si="29"/>
        <v>1</v>
      </c>
      <c r="U77" s="8" t="str">
        <f t="shared" si="30"/>
        <v>Heraldino RJ</v>
      </c>
      <c r="V77" s="8">
        <f t="shared" si="31"/>
        <v>3</v>
      </c>
      <c r="W77" s="8">
        <f t="shared" si="32"/>
        <v>1</v>
      </c>
    </row>
    <row r="78" spans="1:23" x14ac:dyDescent="0.25">
      <c r="A78" s="7">
        <v>1</v>
      </c>
      <c r="B78" s="8" t="str">
        <f>VLOOKUP($A78, Equipes!$A$3:$B$86, 2, FALSE)</f>
        <v>Rodrigo Costa RJ</v>
      </c>
      <c r="C78" s="17">
        <v>2</v>
      </c>
      <c r="D78" s="9" t="s">
        <v>26</v>
      </c>
      <c r="E78" s="17">
        <v>0</v>
      </c>
      <c r="F78" s="10" t="str">
        <f>VLOOKUP($G78, Equipes!$A$3:$B$86, 2, FALSE)</f>
        <v>Flávio Campos DF</v>
      </c>
      <c r="G78" s="7">
        <v>7</v>
      </c>
      <c r="H78" s="8">
        <v>41</v>
      </c>
      <c r="I78" s="8" t="s">
        <v>27</v>
      </c>
      <c r="J78" s="8">
        <v>3</v>
      </c>
      <c r="M78" s="8" t="str">
        <f t="shared" si="22"/>
        <v>Rodrigo Costa RJ</v>
      </c>
      <c r="N78" s="8" t="str">
        <f t="shared" si="23"/>
        <v>Flávio Campos DF</v>
      </c>
      <c r="O78" s="8" t="str">
        <f t="shared" si="24"/>
        <v>Rodrigo Costa RJ</v>
      </c>
      <c r="P78" s="8" t="str">
        <f t="shared" si="25"/>
        <v/>
      </c>
      <c r="Q78" s="8" t="str">
        <f t="shared" si="26"/>
        <v/>
      </c>
      <c r="R78" s="8" t="str">
        <f t="shared" si="27"/>
        <v>Flávio Campos DF</v>
      </c>
      <c r="S78" s="8" t="str">
        <f t="shared" si="28"/>
        <v>Rodrigo Costa RJ</v>
      </c>
      <c r="T78" s="8">
        <f t="shared" si="29"/>
        <v>2</v>
      </c>
      <c r="U78" s="8" t="str">
        <f t="shared" si="30"/>
        <v>Flávio Campos DF</v>
      </c>
      <c r="V78" s="8">
        <f t="shared" si="31"/>
        <v>0</v>
      </c>
      <c r="W78" s="8">
        <f t="shared" si="32"/>
        <v>2</v>
      </c>
    </row>
    <row r="79" spans="1:23" x14ac:dyDescent="0.25">
      <c r="A79" s="7">
        <v>5</v>
      </c>
      <c r="B79" s="18" t="str">
        <f>VLOOKUP($A79, Equipes!$A$3:$B$86, 2, FALSE)</f>
        <v>Fábio Fortes RS</v>
      </c>
      <c r="C79" s="17">
        <v>2</v>
      </c>
      <c r="D79" s="19" t="s">
        <v>26</v>
      </c>
      <c r="E79" s="17">
        <v>3</v>
      </c>
      <c r="F79" s="20" t="str">
        <f>VLOOKUP($G79, Equipes!$A$3:$B$86, 2, FALSE)</f>
        <v>George Aguiar SC</v>
      </c>
      <c r="G79" s="21">
        <v>4</v>
      </c>
      <c r="H79" s="18">
        <v>42</v>
      </c>
      <c r="I79" s="18" t="s">
        <v>27</v>
      </c>
      <c r="J79" s="18">
        <v>3</v>
      </c>
      <c r="K79" s="18"/>
      <c r="M79" s="8" t="str">
        <f t="shared" si="22"/>
        <v>Fábio Fortes RS</v>
      </c>
      <c r="N79" s="8" t="str">
        <f t="shared" si="23"/>
        <v>George Aguiar SC</v>
      </c>
      <c r="O79" s="8" t="str">
        <f t="shared" si="24"/>
        <v>George Aguiar SC</v>
      </c>
      <c r="P79" s="8" t="str">
        <f t="shared" si="25"/>
        <v/>
      </c>
      <c r="Q79" s="8" t="str">
        <f t="shared" si="26"/>
        <v/>
      </c>
      <c r="R79" s="8" t="str">
        <f t="shared" si="27"/>
        <v>Fábio Fortes RS</v>
      </c>
      <c r="S79" s="8" t="str">
        <f t="shared" si="28"/>
        <v>Fábio Fortes RS</v>
      </c>
      <c r="T79" s="8">
        <f t="shared" si="29"/>
        <v>2</v>
      </c>
      <c r="U79" s="8" t="str">
        <f t="shared" si="30"/>
        <v>George Aguiar SC</v>
      </c>
      <c r="V79" s="8">
        <f t="shared" si="31"/>
        <v>3</v>
      </c>
      <c r="W79" s="8">
        <f t="shared" si="32"/>
        <v>2</v>
      </c>
    </row>
    <row r="80" spans="1:23" x14ac:dyDescent="0.25">
      <c r="A80" s="7">
        <v>2</v>
      </c>
      <c r="B80" s="8" t="str">
        <f>VLOOKUP($A80, Equipes!$A$3:$B$86, 2, FALSE)</f>
        <v>Paulinho DF</v>
      </c>
      <c r="C80" s="17">
        <v>1</v>
      </c>
      <c r="D80" s="9" t="s">
        <v>26</v>
      </c>
      <c r="E80" s="17">
        <v>0</v>
      </c>
      <c r="F80" s="10" t="str">
        <f>VLOOKUP($G80, Equipes!$A$3:$B$86, 2, FALSE)</f>
        <v>Júlio Ramos SC</v>
      </c>
      <c r="G80" s="7">
        <v>3</v>
      </c>
      <c r="H80" s="8">
        <v>43</v>
      </c>
      <c r="I80" s="8" t="s">
        <v>27</v>
      </c>
      <c r="J80" s="8">
        <v>3</v>
      </c>
      <c r="M80" s="8" t="str">
        <f t="shared" si="22"/>
        <v>Paulinho DF</v>
      </c>
      <c r="N80" s="8" t="str">
        <f t="shared" si="23"/>
        <v>Júlio Ramos SC</v>
      </c>
      <c r="O80" s="8" t="str">
        <f t="shared" si="24"/>
        <v>Paulinho DF</v>
      </c>
      <c r="P80" s="8" t="str">
        <f t="shared" si="25"/>
        <v/>
      </c>
      <c r="Q80" s="8" t="str">
        <f t="shared" si="26"/>
        <v/>
      </c>
      <c r="R80" s="8" t="str">
        <f t="shared" si="27"/>
        <v>Júlio Ramos SC</v>
      </c>
      <c r="S80" s="8" t="str">
        <f t="shared" si="28"/>
        <v>Paulinho DF</v>
      </c>
      <c r="T80" s="8">
        <f t="shared" si="29"/>
        <v>1</v>
      </c>
      <c r="U80" s="8" t="str">
        <f t="shared" si="30"/>
        <v>Júlio Ramos SC</v>
      </c>
      <c r="V80" s="8">
        <f t="shared" si="31"/>
        <v>0</v>
      </c>
      <c r="W80" s="8">
        <f t="shared" si="32"/>
        <v>1</v>
      </c>
    </row>
    <row r="81" spans="1:23" x14ac:dyDescent="0.25">
      <c r="A81" s="7">
        <v>8</v>
      </c>
      <c r="B81" s="18" t="str">
        <f>VLOOKUP($A81, Equipes!$A$3:$B$86, 2, FALSE)</f>
        <v>Kojala MG</v>
      </c>
      <c r="C81" s="17">
        <v>1</v>
      </c>
      <c r="D81" s="19" t="s">
        <v>26</v>
      </c>
      <c r="E81" s="17">
        <v>0</v>
      </c>
      <c r="F81" s="20" t="str">
        <f>VLOOKUP($G81, Equipes!$A$3:$B$86, 2, FALSE)</f>
        <v>Lander GO</v>
      </c>
      <c r="G81" s="21">
        <v>14</v>
      </c>
      <c r="H81" s="18">
        <v>44</v>
      </c>
      <c r="I81" s="18" t="s">
        <v>28</v>
      </c>
      <c r="J81" s="18">
        <v>3</v>
      </c>
      <c r="K81" s="18"/>
      <c r="M81" s="8" t="str">
        <f t="shared" si="22"/>
        <v>Kojala MG</v>
      </c>
      <c r="N81" s="8" t="str">
        <f t="shared" si="23"/>
        <v>Lander GO</v>
      </c>
      <c r="O81" s="8" t="str">
        <f t="shared" si="24"/>
        <v>Kojala MG</v>
      </c>
      <c r="P81" s="8" t="str">
        <f t="shared" si="25"/>
        <v/>
      </c>
      <c r="Q81" s="8" t="str">
        <f t="shared" si="26"/>
        <v/>
      </c>
      <c r="R81" s="8" t="str">
        <f t="shared" si="27"/>
        <v>Lander GO</v>
      </c>
      <c r="S81" s="8" t="str">
        <f t="shared" si="28"/>
        <v>Kojala MG</v>
      </c>
      <c r="T81" s="8">
        <f t="shared" si="29"/>
        <v>1</v>
      </c>
      <c r="U81" s="8" t="str">
        <f t="shared" si="30"/>
        <v>Lander GO</v>
      </c>
      <c r="V81" s="8">
        <f t="shared" si="31"/>
        <v>0</v>
      </c>
      <c r="W81" s="8">
        <f t="shared" si="32"/>
        <v>1</v>
      </c>
    </row>
    <row r="82" spans="1:23" x14ac:dyDescent="0.25">
      <c r="A82" s="7">
        <v>12</v>
      </c>
      <c r="B82" s="8" t="str">
        <f>VLOOKUP($A82, Equipes!$A$3:$B$86, 2, FALSE)</f>
        <v>Cristiano MG</v>
      </c>
      <c r="C82" s="17">
        <v>1</v>
      </c>
      <c r="D82" s="9" t="s">
        <v>26</v>
      </c>
      <c r="E82" s="17">
        <v>2</v>
      </c>
      <c r="F82" s="10" t="str">
        <f>VLOOKUP($G82, Equipes!$A$3:$B$86, 2, FALSE)</f>
        <v>Nicholas Rodrigues RJ</v>
      </c>
      <c r="G82" s="7">
        <v>11</v>
      </c>
      <c r="H82" s="8">
        <v>45</v>
      </c>
      <c r="I82" s="8" t="s">
        <v>28</v>
      </c>
      <c r="J82" s="8">
        <v>3</v>
      </c>
      <c r="M82" s="8" t="str">
        <f t="shared" si="22"/>
        <v>Cristiano MG</v>
      </c>
      <c r="N82" s="8" t="str">
        <f t="shared" si="23"/>
        <v>Nicholas Rodrigues RJ</v>
      </c>
      <c r="O82" s="8" t="str">
        <f t="shared" si="24"/>
        <v>Nicholas Rodrigues RJ</v>
      </c>
      <c r="P82" s="8" t="str">
        <f t="shared" si="25"/>
        <v/>
      </c>
      <c r="Q82" s="8" t="str">
        <f t="shared" si="26"/>
        <v/>
      </c>
      <c r="R82" s="8" t="str">
        <f t="shared" si="27"/>
        <v>Cristiano MG</v>
      </c>
      <c r="S82" s="8" t="str">
        <f t="shared" si="28"/>
        <v>Cristiano MG</v>
      </c>
      <c r="T82" s="8">
        <f t="shared" si="29"/>
        <v>1</v>
      </c>
      <c r="U82" s="8" t="str">
        <f t="shared" si="30"/>
        <v>Nicholas Rodrigues RJ</v>
      </c>
      <c r="V82" s="8">
        <f t="shared" si="31"/>
        <v>2</v>
      </c>
      <c r="W82" s="8">
        <f t="shared" si="32"/>
        <v>1</v>
      </c>
    </row>
    <row r="83" spans="1:23" x14ac:dyDescent="0.25">
      <c r="A83" s="7">
        <v>9</v>
      </c>
      <c r="B83" s="18" t="str">
        <f>VLOOKUP($A83, Equipes!$A$3:$B$86, 2, FALSE)</f>
        <v>Ademir RJ</v>
      </c>
      <c r="C83" s="17">
        <v>2</v>
      </c>
      <c r="D83" s="19" t="s">
        <v>26</v>
      </c>
      <c r="E83" s="17">
        <v>1</v>
      </c>
      <c r="F83" s="20" t="str">
        <f>VLOOKUP($G83, Equipes!$A$3:$B$86, 2, FALSE)</f>
        <v>Ricardo Teles MS</v>
      </c>
      <c r="G83" s="21">
        <v>10</v>
      </c>
      <c r="H83" s="18">
        <v>46</v>
      </c>
      <c r="I83" s="18" t="s">
        <v>28</v>
      </c>
      <c r="J83" s="18">
        <v>3</v>
      </c>
      <c r="K83" s="18"/>
      <c r="M83" s="8" t="str">
        <f t="shared" si="22"/>
        <v>Ademir RJ</v>
      </c>
      <c r="N83" s="8" t="str">
        <f t="shared" si="23"/>
        <v>Ricardo Teles MS</v>
      </c>
      <c r="O83" s="8" t="str">
        <f t="shared" si="24"/>
        <v>Ademir RJ</v>
      </c>
      <c r="P83" s="8" t="str">
        <f t="shared" si="25"/>
        <v/>
      </c>
      <c r="Q83" s="8" t="str">
        <f t="shared" si="26"/>
        <v/>
      </c>
      <c r="R83" s="8" t="str">
        <f t="shared" si="27"/>
        <v>Ricardo Teles MS</v>
      </c>
      <c r="S83" s="8" t="str">
        <f t="shared" si="28"/>
        <v>Ademir RJ</v>
      </c>
      <c r="T83" s="8">
        <f t="shared" si="29"/>
        <v>2</v>
      </c>
      <c r="U83" s="8" t="str">
        <f t="shared" si="30"/>
        <v>Ricardo Teles MS</v>
      </c>
      <c r="V83" s="8">
        <f t="shared" si="31"/>
        <v>1</v>
      </c>
      <c r="W83" s="8">
        <f t="shared" si="32"/>
        <v>2</v>
      </c>
    </row>
    <row r="84" spans="1:23" x14ac:dyDescent="0.25">
      <c r="A84" s="7">
        <v>15</v>
      </c>
      <c r="B84" s="8" t="str">
        <f>VLOOKUP($A84, Equipes!$A$3:$B$86, 2, FALSE)</f>
        <v>Marcinho RJ</v>
      </c>
      <c r="C84" s="17">
        <v>2</v>
      </c>
      <c r="D84" s="9" t="s">
        <v>26</v>
      </c>
      <c r="E84" s="17">
        <v>3</v>
      </c>
      <c r="F84" s="10" t="str">
        <f>VLOOKUP($G84, Equipes!$A$3:$B$86, 2, FALSE)</f>
        <v>Chicones DF</v>
      </c>
      <c r="G84" s="7">
        <v>21</v>
      </c>
      <c r="H84" s="8">
        <v>47</v>
      </c>
      <c r="I84" s="8" t="s">
        <v>29</v>
      </c>
      <c r="J84" s="8">
        <v>3</v>
      </c>
      <c r="M84" s="8" t="str">
        <f t="shared" si="22"/>
        <v>Marcinho RJ</v>
      </c>
      <c r="N84" s="8" t="str">
        <f t="shared" si="23"/>
        <v>Chicones DF</v>
      </c>
      <c r="O84" s="8" t="str">
        <f t="shared" si="24"/>
        <v>Chicones DF</v>
      </c>
      <c r="P84" s="8" t="str">
        <f t="shared" si="25"/>
        <v/>
      </c>
      <c r="Q84" s="8" t="str">
        <f t="shared" si="26"/>
        <v/>
      </c>
      <c r="R84" s="8" t="str">
        <f t="shared" si="27"/>
        <v>Marcinho RJ</v>
      </c>
      <c r="S84" s="8" t="str">
        <f t="shared" si="28"/>
        <v>Marcinho RJ</v>
      </c>
      <c r="T84" s="8">
        <f t="shared" si="29"/>
        <v>2</v>
      </c>
      <c r="U84" s="8" t="str">
        <f t="shared" si="30"/>
        <v>Chicones DF</v>
      </c>
      <c r="V84" s="8">
        <f t="shared" si="31"/>
        <v>3</v>
      </c>
      <c r="W84" s="8">
        <f t="shared" si="32"/>
        <v>2</v>
      </c>
    </row>
    <row r="85" spans="1:23" x14ac:dyDescent="0.25">
      <c r="A85" s="7">
        <v>19</v>
      </c>
      <c r="B85" s="18" t="str">
        <f>VLOOKUP($A85, Equipes!$A$3:$B$86, 2, FALSE)</f>
        <v>Marco Antonio RJ</v>
      </c>
      <c r="C85" s="17">
        <v>3</v>
      </c>
      <c r="D85" s="19" t="s">
        <v>26</v>
      </c>
      <c r="E85" s="17">
        <v>3</v>
      </c>
      <c r="F85" s="20" t="str">
        <f>VLOOKUP($G85, Equipes!$A$3:$B$86, 2, FALSE)</f>
        <v>Augusto Barba SM</v>
      </c>
      <c r="G85" s="21">
        <v>18</v>
      </c>
      <c r="H85" s="18">
        <v>48</v>
      </c>
      <c r="I85" s="18" t="s">
        <v>29</v>
      </c>
      <c r="J85" s="18">
        <v>3</v>
      </c>
      <c r="K85" s="18"/>
      <c r="M85" s="8" t="str">
        <f t="shared" si="22"/>
        <v>Marco Antonio RJ</v>
      </c>
      <c r="N85" s="8" t="str">
        <f t="shared" si="23"/>
        <v>Augusto Barba SM</v>
      </c>
      <c r="O85" s="8" t="str">
        <f t="shared" si="24"/>
        <v/>
      </c>
      <c r="P85" s="8" t="str">
        <f t="shared" si="25"/>
        <v>Marco Antonio RJ</v>
      </c>
      <c r="Q85" s="8" t="str">
        <f t="shared" si="26"/>
        <v>Augusto Barba SM</v>
      </c>
      <c r="R85" s="8" t="str">
        <f t="shared" si="27"/>
        <v/>
      </c>
      <c r="S85" s="8" t="str">
        <f t="shared" si="28"/>
        <v>Marco Antonio RJ</v>
      </c>
      <c r="T85" s="8">
        <f t="shared" si="29"/>
        <v>3</v>
      </c>
      <c r="U85" s="8" t="str">
        <f t="shared" si="30"/>
        <v>Augusto Barba SM</v>
      </c>
      <c r="V85" s="8">
        <f t="shared" si="31"/>
        <v>3</v>
      </c>
      <c r="W85" s="8">
        <f t="shared" si="32"/>
        <v>3</v>
      </c>
    </row>
    <row r="86" spans="1:23" x14ac:dyDescent="0.25">
      <c r="A86" s="7">
        <v>16</v>
      </c>
      <c r="B86" s="8" t="str">
        <f>VLOOKUP($A86, Equipes!$A$3:$B$86, 2, FALSE)</f>
        <v>Davi Trigueiros PR</v>
      </c>
      <c r="C86" s="17">
        <v>0</v>
      </c>
      <c r="D86" s="9" t="s">
        <v>26</v>
      </c>
      <c r="E86" s="17">
        <v>0</v>
      </c>
      <c r="F86" s="10" t="str">
        <f>VLOOKUP($G86, Equipes!$A$3:$B$86, 2, FALSE)</f>
        <v>Jorge Calberg PR</v>
      </c>
      <c r="G86" s="7">
        <v>17</v>
      </c>
      <c r="H86" s="8">
        <v>49</v>
      </c>
      <c r="I86" s="8" t="s">
        <v>29</v>
      </c>
      <c r="J86" s="8">
        <v>3</v>
      </c>
      <c r="M86" s="8" t="str">
        <f t="shared" si="22"/>
        <v>Davi Trigueiros PR</v>
      </c>
      <c r="N86" s="8" t="str">
        <f t="shared" si="23"/>
        <v>Jorge Calberg PR</v>
      </c>
      <c r="O86" s="8" t="str">
        <f t="shared" si="24"/>
        <v/>
      </c>
      <c r="P86" s="8" t="str">
        <f t="shared" si="25"/>
        <v>Davi Trigueiros PR</v>
      </c>
      <c r="Q86" s="8" t="str">
        <f t="shared" si="26"/>
        <v>Jorge Calberg PR</v>
      </c>
      <c r="R86" s="8" t="str">
        <f t="shared" si="27"/>
        <v/>
      </c>
      <c r="S86" s="8" t="str">
        <f t="shared" si="28"/>
        <v>Davi Trigueiros PR</v>
      </c>
      <c r="T86" s="8">
        <f t="shared" si="29"/>
        <v>0</v>
      </c>
      <c r="U86" s="8" t="str">
        <f t="shared" si="30"/>
        <v>Jorge Calberg PR</v>
      </c>
      <c r="V86" s="8">
        <f t="shared" si="31"/>
        <v>0</v>
      </c>
      <c r="W86" s="8">
        <f t="shared" si="32"/>
        <v>0</v>
      </c>
    </row>
    <row r="87" spans="1:23" x14ac:dyDescent="0.25">
      <c r="A87" s="7">
        <v>22</v>
      </c>
      <c r="B87" s="18" t="str">
        <f>VLOOKUP($A87, Equipes!$A$3:$B$86, 2, FALSE)</f>
        <v>Almir RJ</v>
      </c>
      <c r="C87" s="17">
        <v>1</v>
      </c>
      <c r="D87" s="19" t="s">
        <v>26</v>
      </c>
      <c r="E87" s="17">
        <v>0</v>
      </c>
      <c r="F87" s="20" t="str">
        <f>VLOOKUP($G87, Equipes!$A$3:$B$86, 2, FALSE)</f>
        <v>-</v>
      </c>
      <c r="G87" s="21">
        <v>28</v>
      </c>
      <c r="H87" s="18">
        <v>50</v>
      </c>
      <c r="I87" s="18" t="s">
        <v>21</v>
      </c>
      <c r="J87" s="18">
        <v>3</v>
      </c>
      <c r="K87" s="18"/>
      <c r="M87" s="8" t="str">
        <f t="shared" si="22"/>
        <v>Almir RJ</v>
      </c>
      <c r="N87" s="8" t="str">
        <f t="shared" si="23"/>
        <v>-</v>
      </c>
      <c r="O87" s="8" t="str">
        <f t="shared" si="24"/>
        <v>Almir RJ</v>
      </c>
      <c r="P87" s="8" t="str">
        <f t="shared" si="25"/>
        <v/>
      </c>
      <c r="Q87" s="8" t="str">
        <f t="shared" si="26"/>
        <v/>
      </c>
      <c r="R87" s="8" t="str">
        <f t="shared" si="27"/>
        <v>-</v>
      </c>
      <c r="S87" s="8" t="str">
        <f t="shared" si="28"/>
        <v>Almir RJ</v>
      </c>
      <c r="T87" s="8">
        <f t="shared" si="29"/>
        <v>1</v>
      </c>
      <c r="U87" s="8" t="str">
        <f t="shared" si="30"/>
        <v>-</v>
      </c>
      <c r="V87" s="8">
        <f t="shared" si="31"/>
        <v>0</v>
      </c>
      <c r="W87" s="8">
        <f t="shared" si="32"/>
        <v>1</v>
      </c>
    </row>
    <row r="88" spans="1:23" x14ac:dyDescent="0.25">
      <c r="A88" s="7">
        <v>26</v>
      </c>
      <c r="B88" s="8" t="str">
        <f>VLOOKUP($A88, Equipes!$A$3:$B$86, 2, FALSE)</f>
        <v>Alencar SP</v>
      </c>
      <c r="C88" s="17">
        <v>0</v>
      </c>
      <c r="D88" s="9" t="s">
        <v>26</v>
      </c>
      <c r="E88" s="17">
        <v>2</v>
      </c>
      <c r="F88" s="10" t="str">
        <f>VLOOKUP($G88, Equipes!$A$3:$B$86, 2, FALSE)</f>
        <v>Antonio RJ</v>
      </c>
      <c r="G88" s="7">
        <v>25</v>
      </c>
      <c r="H88" s="8">
        <v>51</v>
      </c>
      <c r="I88" s="8" t="s">
        <v>21</v>
      </c>
      <c r="J88" s="8">
        <v>3</v>
      </c>
      <c r="M88" s="8" t="str">
        <f t="shared" si="22"/>
        <v>Alencar SP</v>
      </c>
      <c r="N88" s="8" t="str">
        <f t="shared" si="23"/>
        <v>Antonio RJ</v>
      </c>
      <c r="O88" s="8" t="str">
        <f t="shared" si="24"/>
        <v>Antonio RJ</v>
      </c>
      <c r="P88" s="8" t="str">
        <f t="shared" si="25"/>
        <v/>
      </c>
      <c r="Q88" s="8" t="str">
        <f t="shared" si="26"/>
        <v/>
      </c>
      <c r="R88" s="8" t="str">
        <f t="shared" si="27"/>
        <v>Alencar SP</v>
      </c>
      <c r="S88" s="8" t="str">
        <f t="shared" si="28"/>
        <v>Alencar SP</v>
      </c>
      <c r="T88" s="8">
        <f t="shared" si="29"/>
        <v>0</v>
      </c>
      <c r="U88" s="8" t="str">
        <f t="shared" si="30"/>
        <v>Antonio RJ</v>
      </c>
      <c r="V88" s="8">
        <f t="shared" si="31"/>
        <v>2</v>
      </c>
      <c r="W88" s="8">
        <f t="shared" si="32"/>
        <v>0</v>
      </c>
    </row>
    <row r="89" spans="1:23" x14ac:dyDescent="0.25">
      <c r="A89" s="7">
        <v>23</v>
      </c>
      <c r="B89" s="18" t="str">
        <f>VLOOKUP($A89, Equipes!$A$3:$B$86, 2, FALSE)</f>
        <v>Jorge Ferraz RJ</v>
      </c>
      <c r="C89" s="17">
        <v>4</v>
      </c>
      <c r="D89" s="19" t="s">
        <v>26</v>
      </c>
      <c r="E89" s="17">
        <v>4</v>
      </c>
      <c r="F89" s="20" t="str">
        <f>VLOOKUP($G89, Equipes!$A$3:$B$86, 2, FALSE)</f>
        <v>Marcus Ohya PR</v>
      </c>
      <c r="G89" s="21">
        <v>24</v>
      </c>
      <c r="H89" s="18">
        <v>52</v>
      </c>
      <c r="I89" s="18" t="s">
        <v>21</v>
      </c>
      <c r="J89" s="18">
        <v>3</v>
      </c>
      <c r="K89" s="18"/>
      <c r="M89" s="8" t="str">
        <f t="shared" si="22"/>
        <v>Jorge Ferraz RJ</v>
      </c>
      <c r="N89" s="8" t="str">
        <f t="shared" si="23"/>
        <v>Marcus Ohya PR</v>
      </c>
      <c r="O89" s="8" t="str">
        <f t="shared" si="24"/>
        <v/>
      </c>
      <c r="P89" s="8" t="str">
        <f t="shared" si="25"/>
        <v>Jorge Ferraz RJ</v>
      </c>
      <c r="Q89" s="8" t="str">
        <f t="shared" si="26"/>
        <v>Marcus Ohya PR</v>
      </c>
      <c r="R89" s="8" t="str">
        <f t="shared" si="27"/>
        <v/>
      </c>
      <c r="S89" s="8" t="str">
        <f t="shared" si="28"/>
        <v>Jorge Ferraz RJ</v>
      </c>
      <c r="T89" s="8">
        <f t="shared" si="29"/>
        <v>4</v>
      </c>
      <c r="U89" s="8" t="str">
        <f t="shared" si="30"/>
        <v>Marcus Ohya PR</v>
      </c>
      <c r="V89" s="8">
        <f t="shared" si="31"/>
        <v>4</v>
      </c>
      <c r="W89" s="8">
        <f t="shared" si="32"/>
        <v>4</v>
      </c>
    </row>
    <row r="90" spans="1:23" x14ac:dyDescent="0.25">
      <c r="A90" s="7">
        <v>29</v>
      </c>
      <c r="B90" s="8" t="str">
        <f>VLOOKUP($A90, Equipes!$A$3:$B$86, 2, FALSE)</f>
        <v>Jhonata AM</v>
      </c>
      <c r="C90" s="17">
        <v>1</v>
      </c>
      <c r="D90" s="9" t="s">
        <v>26</v>
      </c>
      <c r="E90" s="17">
        <v>0</v>
      </c>
      <c r="F90" s="10" t="str">
        <f>VLOOKUP($G90, Equipes!$A$3:$B$86, 2, FALSE)</f>
        <v>-</v>
      </c>
      <c r="G90" s="7">
        <v>35</v>
      </c>
      <c r="H90" s="8">
        <v>53</v>
      </c>
      <c r="I90" s="8" t="s">
        <v>20</v>
      </c>
      <c r="J90" s="8">
        <v>3</v>
      </c>
      <c r="M90" s="8" t="str">
        <f t="shared" si="22"/>
        <v>Jhonata AM</v>
      </c>
      <c r="N90" s="8" t="str">
        <f t="shared" si="23"/>
        <v>-</v>
      </c>
      <c r="O90" s="8" t="str">
        <f t="shared" si="24"/>
        <v>Jhonata AM</v>
      </c>
      <c r="P90" s="8" t="str">
        <f t="shared" si="25"/>
        <v/>
      </c>
      <c r="Q90" s="8" t="str">
        <f t="shared" si="26"/>
        <v/>
      </c>
      <c r="R90" s="8" t="str">
        <f t="shared" si="27"/>
        <v>-</v>
      </c>
      <c r="S90" s="8" t="str">
        <f t="shared" si="28"/>
        <v>Jhonata AM</v>
      </c>
      <c r="T90" s="8">
        <f t="shared" si="29"/>
        <v>1</v>
      </c>
      <c r="U90" s="8" t="str">
        <f t="shared" si="30"/>
        <v>-</v>
      </c>
      <c r="V90" s="8">
        <f t="shared" si="31"/>
        <v>0</v>
      </c>
      <c r="W90" s="8">
        <f t="shared" si="32"/>
        <v>1</v>
      </c>
    </row>
    <row r="91" spans="1:23" x14ac:dyDescent="0.25">
      <c r="A91" s="7">
        <v>33</v>
      </c>
      <c r="B91" s="18" t="str">
        <f>VLOOKUP($A91, Equipes!$A$3:$B$86, 2, FALSE)</f>
        <v>Rogelton PR</v>
      </c>
      <c r="C91" s="17">
        <v>2</v>
      </c>
      <c r="D91" s="19" t="s">
        <v>26</v>
      </c>
      <c r="E91" s="17">
        <v>0</v>
      </c>
      <c r="F91" s="20" t="str">
        <f>VLOOKUP($G91, Equipes!$A$3:$B$86, 2, FALSE)</f>
        <v>Erismar SP</v>
      </c>
      <c r="G91" s="21">
        <v>32</v>
      </c>
      <c r="H91" s="18">
        <v>54</v>
      </c>
      <c r="I91" s="18" t="s">
        <v>20</v>
      </c>
      <c r="J91" s="18">
        <v>3</v>
      </c>
      <c r="K91" s="18"/>
      <c r="M91" s="8" t="str">
        <f t="shared" si="22"/>
        <v>Rogelton PR</v>
      </c>
      <c r="N91" s="8" t="str">
        <f t="shared" si="23"/>
        <v>Erismar SP</v>
      </c>
      <c r="O91" s="8" t="str">
        <f t="shared" si="24"/>
        <v>Rogelton PR</v>
      </c>
      <c r="P91" s="8" t="str">
        <f t="shared" si="25"/>
        <v/>
      </c>
      <c r="Q91" s="8" t="str">
        <f t="shared" si="26"/>
        <v/>
      </c>
      <c r="R91" s="8" t="str">
        <f t="shared" si="27"/>
        <v>Erismar SP</v>
      </c>
      <c r="S91" s="8" t="str">
        <f t="shared" si="28"/>
        <v>Rogelton PR</v>
      </c>
      <c r="T91" s="8">
        <f t="shared" si="29"/>
        <v>2</v>
      </c>
      <c r="U91" s="8" t="str">
        <f t="shared" si="30"/>
        <v>Erismar SP</v>
      </c>
      <c r="V91" s="8">
        <f t="shared" si="31"/>
        <v>0</v>
      </c>
      <c r="W91" s="8">
        <f t="shared" si="32"/>
        <v>2</v>
      </c>
    </row>
    <row r="92" spans="1:23" x14ac:dyDescent="0.25">
      <c r="A92" s="7">
        <v>30</v>
      </c>
      <c r="B92" s="8" t="str">
        <f>VLOOKUP($A92, Equipes!$A$3:$B$86, 2, FALSE)</f>
        <v>Sarti Neto RJ</v>
      </c>
      <c r="C92" s="17">
        <v>3</v>
      </c>
      <c r="D92" s="9" t="s">
        <v>26</v>
      </c>
      <c r="E92" s="17">
        <v>1</v>
      </c>
      <c r="F92" s="10" t="str">
        <f>VLOOKUP($G92, Equipes!$A$3:$B$86, 2, FALSE)</f>
        <v>Sérgio Barreira SP</v>
      </c>
      <c r="G92" s="7">
        <v>31</v>
      </c>
      <c r="H92" s="8">
        <v>55</v>
      </c>
      <c r="I92" s="8" t="s">
        <v>20</v>
      </c>
      <c r="J92" s="8">
        <v>3</v>
      </c>
      <c r="M92" s="8" t="str">
        <f t="shared" si="22"/>
        <v>Sarti Neto RJ</v>
      </c>
      <c r="N92" s="8" t="str">
        <f t="shared" si="23"/>
        <v>Sérgio Barreira SP</v>
      </c>
      <c r="O92" s="8" t="str">
        <f t="shared" si="24"/>
        <v>Sarti Neto RJ</v>
      </c>
      <c r="P92" s="8" t="str">
        <f t="shared" si="25"/>
        <v/>
      </c>
      <c r="Q92" s="8" t="str">
        <f t="shared" si="26"/>
        <v/>
      </c>
      <c r="R92" s="8" t="str">
        <f t="shared" si="27"/>
        <v>Sérgio Barreira SP</v>
      </c>
      <c r="S92" s="8" t="str">
        <f t="shared" si="28"/>
        <v>Sarti Neto RJ</v>
      </c>
      <c r="T92" s="8">
        <f t="shared" si="29"/>
        <v>3</v>
      </c>
      <c r="U92" s="8" t="str">
        <f t="shared" si="30"/>
        <v>Sérgio Barreira SP</v>
      </c>
      <c r="V92" s="8">
        <f t="shared" si="31"/>
        <v>1</v>
      </c>
      <c r="W92" s="8">
        <f t="shared" si="32"/>
        <v>3</v>
      </c>
    </row>
    <row r="93" spans="1:23" x14ac:dyDescent="0.25">
      <c r="A93" s="7">
        <v>36</v>
      </c>
      <c r="B93" s="18" t="str">
        <f>VLOOKUP($A93, Equipes!$A$3:$B$86, 2, FALSE)</f>
        <v>Ricardo Guedes SC</v>
      </c>
      <c r="C93" s="17">
        <v>1</v>
      </c>
      <c r="D93" s="19" t="s">
        <v>26</v>
      </c>
      <c r="E93" s="17">
        <v>0</v>
      </c>
      <c r="F93" s="20" t="str">
        <f>VLOOKUP($G93, Equipes!$A$3:$B$86, 2, FALSE)</f>
        <v>-</v>
      </c>
      <c r="G93" s="21">
        <v>42</v>
      </c>
      <c r="H93" s="18">
        <v>56</v>
      </c>
      <c r="I93" s="18" t="s">
        <v>30</v>
      </c>
      <c r="J93" s="18">
        <v>3</v>
      </c>
      <c r="K93" s="18"/>
      <c r="M93" s="8" t="str">
        <f t="shared" si="22"/>
        <v>Ricardo Guedes SC</v>
      </c>
      <c r="N93" s="8" t="str">
        <f t="shared" si="23"/>
        <v>-</v>
      </c>
      <c r="O93" s="8" t="str">
        <f t="shared" si="24"/>
        <v>Ricardo Guedes SC</v>
      </c>
      <c r="P93" s="8" t="str">
        <f t="shared" si="25"/>
        <v/>
      </c>
      <c r="Q93" s="8" t="str">
        <f t="shared" si="26"/>
        <v/>
      </c>
      <c r="R93" s="8" t="str">
        <f t="shared" si="27"/>
        <v>-</v>
      </c>
      <c r="S93" s="8" t="str">
        <f t="shared" si="28"/>
        <v>Ricardo Guedes SC</v>
      </c>
      <c r="T93" s="8">
        <f t="shared" si="29"/>
        <v>1</v>
      </c>
      <c r="U93" s="8" t="str">
        <f t="shared" si="30"/>
        <v>-</v>
      </c>
      <c r="V93" s="8">
        <f t="shared" si="31"/>
        <v>0</v>
      </c>
      <c r="W93" s="8">
        <f t="shared" si="32"/>
        <v>1</v>
      </c>
    </row>
    <row r="94" spans="1:23" x14ac:dyDescent="0.25">
      <c r="A94" s="7">
        <v>40</v>
      </c>
      <c r="B94" s="8" t="str">
        <f>VLOOKUP($A94, Equipes!$A$3:$B$86, 2, FALSE)</f>
        <v>Leo Fernandes RJ</v>
      </c>
      <c r="C94" s="17">
        <v>0</v>
      </c>
      <c r="D94" s="9" t="s">
        <v>26</v>
      </c>
      <c r="E94" s="17">
        <v>2</v>
      </c>
      <c r="F94" s="10" t="str">
        <f>VLOOKUP($G94, Equipes!$A$3:$B$86, 2, FALSE)</f>
        <v>Praciano CE</v>
      </c>
      <c r="G94" s="7">
        <v>39</v>
      </c>
      <c r="H94" s="8">
        <v>57</v>
      </c>
      <c r="I94" s="8" t="s">
        <v>30</v>
      </c>
      <c r="J94" s="8">
        <v>3</v>
      </c>
      <c r="M94" s="8" t="str">
        <f t="shared" si="22"/>
        <v>Leo Fernandes RJ</v>
      </c>
      <c r="N94" s="8" t="str">
        <f t="shared" si="23"/>
        <v>Praciano CE</v>
      </c>
      <c r="O94" s="8" t="str">
        <f t="shared" si="24"/>
        <v>Praciano CE</v>
      </c>
      <c r="P94" s="8" t="str">
        <f t="shared" si="25"/>
        <v/>
      </c>
      <c r="Q94" s="8" t="str">
        <f t="shared" si="26"/>
        <v/>
      </c>
      <c r="R94" s="8" t="str">
        <f t="shared" si="27"/>
        <v>Leo Fernandes RJ</v>
      </c>
      <c r="S94" s="8" t="str">
        <f t="shared" si="28"/>
        <v>Leo Fernandes RJ</v>
      </c>
      <c r="T94" s="8">
        <f t="shared" si="29"/>
        <v>0</v>
      </c>
      <c r="U94" s="8" t="str">
        <f t="shared" si="30"/>
        <v>Praciano CE</v>
      </c>
      <c r="V94" s="8">
        <f t="shared" si="31"/>
        <v>2</v>
      </c>
      <c r="W94" s="8">
        <f t="shared" si="32"/>
        <v>0</v>
      </c>
    </row>
    <row r="95" spans="1:23" x14ac:dyDescent="0.25">
      <c r="A95" s="7">
        <v>37</v>
      </c>
      <c r="B95" s="18" t="str">
        <f>VLOOKUP($A95, Equipes!$A$3:$B$86, 2, FALSE)</f>
        <v>Leo Anache MS</v>
      </c>
      <c r="C95" s="17">
        <v>1</v>
      </c>
      <c r="D95" s="19" t="s">
        <v>26</v>
      </c>
      <c r="E95" s="17">
        <v>2</v>
      </c>
      <c r="F95" s="20" t="str">
        <f>VLOOKUP($G95, Equipes!$A$3:$B$86, 2, FALSE)</f>
        <v>Ivan Falcão AM</v>
      </c>
      <c r="G95" s="21">
        <v>38</v>
      </c>
      <c r="H95" s="18">
        <v>58</v>
      </c>
      <c r="I95" s="18" t="s">
        <v>30</v>
      </c>
      <c r="J95" s="18">
        <v>3</v>
      </c>
      <c r="K95" s="18"/>
      <c r="M95" s="8" t="str">
        <f t="shared" si="22"/>
        <v>Leo Anache MS</v>
      </c>
      <c r="N95" s="8" t="str">
        <f t="shared" si="23"/>
        <v>Ivan Falcão AM</v>
      </c>
      <c r="O95" s="8" t="str">
        <f t="shared" si="24"/>
        <v>Ivan Falcão AM</v>
      </c>
      <c r="P95" s="8" t="str">
        <f t="shared" si="25"/>
        <v/>
      </c>
      <c r="Q95" s="8" t="str">
        <f t="shared" si="26"/>
        <v/>
      </c>
      <c r="R95" s="8" t="str">
        <f t="shared" si="27"/>
        <v>Leo Anache MS</v>
      </c>
      <c r="S95" s="8" t="str">
        <f t="shared" si="28"/>
        <v>Leo Anache MS</v>
      </c>
      <c r="T95" s="8">
        <f t="shared" si="29"/>
        <v>1</v>
      </c>
      <c r="U95" s="8" t="str">
        <f t="shared" si="30"/>
        <v>Ivan Falcão AM</v>
      </c>
      <c r="V95" s="8">
        <f t="shared" si="31"/>
        <v>2</v>
      </c>
      <c r="W95" s="8">
        <f t="shared" si="32"/>
        <v>1</v>
      </c>
    </row>
    <row r="96" spans="1:23" x14ac:dyDescent="0.25">
      <c r="A96" s="7">
        <v>43</v>
      </c>
      <c r="B96" s="8" t="str">
        <f>VLOOKUP($A96, Equipes!$A$3:$B$86, 2, FALSE)</f>
        <v>Marcelo Rodrigues PR</v>
      </c>
      <c r="C96" s="17">
        <v>1</v>
      </c>
      <c r="D96" s="9" t="s">
        <v>26</v>
      </c>
      <c r="E96" s="17">
        <v>0</v>
      </c>
      <c r="F96" s="10" t="str">
        <f>VLOOKUP($G96, Equipes!$A$3:$B$86, 2, FALSE)</f>
        <v>-</v>
      </c>
      <c r="G96" s="7">
        <v>49</v>
      </c>
      <c r="H96" s="8">
        <v>59</v>
      </c>
      <c r="I96" s="8" t="s">
        <v>31</v>
      </c>
      <c r="J96" s="8">
        <v>3</v>
      </c>
      <c r="M96" s="8" t="str">
        <f t="shared" si="22"/>
        <v>Marcelo Rodrigues PR</v>
      </c>
      <c r="N96" s="8" t="str">
        <f t="shared" si="23"/>
        <v>-</v>
      </c>
      <c r="O96" s="8" t="str">
        <f t="shared" si="24"/>
        <v>Marcelo Rodrigues PR</v>
      </c>
      <c r="P96" s="8" t="str">
        <f t="shared" si="25"/>
        <v/>
      </c>
      <c r="Q96" s="8" t="str">
        <f t="shared" si="26"/>
        <v/>
      </c>
      <c r="R96" s="8" t="str">
        <f t="shared" si="27"/>
        <v>-</v>
      </c>
      <c r="S96" s="8" t="str">
        <f t="shared" si="28"/>
        <v>Marcelo Rodrigues PR</v>
      </c>
      <c r="T96" s="8">
        <f t="shared" si="29"/>
        <v>1</v>
      </c>
      <c r="U96" s="8" t="str">
        <f t="shared" si="30"/>
        <v>-</v>
      </c>
      <c r="V96" s="8">
        <f t="shared" si="31"/>
        <v>0</v>
      </c>
      <c r="W96" s="8">
        <f t="shared" si="32"/>
        <v>1</v>
      </c>
    </row>
    <row r="97" spans="1:23" x14ac:dyDescent="0.25">
      <c r="A97" s="7">
        <v>47</v>
      </c>
      <c r="B97" s="18" t="str">
        <f>VLOOKUP($A97, Equipes!$A$3:$B$86, 2, FALSE)</f>
        <v>Sylvio PR</v>
      </c>
      <c r="C97" s="17">
        <v>1</v>
      </c>
      <c r="D97" s="19" t="s">
        <v>26</v>
      </c>
      <c r="E97" s="17">
        <v>4</v>
      </c>
      <c r="F97" s="20" t="str">
        <f>VLOOKUP($G97, Equipes!$A$3:$B$86, 2, FALSE)</f>
        <v>Ruas SP</v>
      </c>
      <c r="G97" s="21">
        <v>46</v>
      </c>
      <c r="H97" s="18">
        <v>60</v>
      </c>
      <c r="I97" s="18" t="s">
        <v>31</v>
      </c>
      <c r="J97" s="18">
        <v>3</v>
      </c>
      <c r="K97" s="18"/>
      <c r="M97" s="8" t="str">
        <f t="shared" si="22"/>
        <v>Sylvio PR</v>
      </c>
      <c r="N97" s="8" t="str">
        <f t="shared" si="23"/>
        <v>Ruas SP</v>
      </c>
      <c r="O97" s="8" t="str">
        <f t="shared" si="24"/>
        <v>Ruas SP</v>
      </c>
      <c r="P97" s="8" t="str">
        <f t="shared" si="25"/>
        <v/>
      </c>
      <c r="Q97" s="8" t="str">
        <f t="shared" si="26"/>
        <v/>
      </c>
      <c r="R97" s="8" t="str">
        <f t="shared" si="27"/>
        <v>Sylvio PR</v>
      </c>
      <c r="S97" s="8" t="str">
        <f t="shared" si="28"/>
        <v>Sylvio PR</v>
      </c>
      <c r="T97" s="8">
        <f t="shared" si="29"/>
        <v>1</v>
      </c>
      <c r="U97" s="8" t="str">
        <f t="shared" si="30"/>
        <v>Ruas SP</v>
      </c>
      <c r="V97" s="8">
        <f t="shared" si="31"/>
        <v>4</v>
      </c>
      <c r="W97" s="8">
        <f t="shared" si="32"/>
        <v>1</v>
      </c>
    </row>
    <row r="98" spans="1:23" x14ac:dyDescent="0.25">
      <c r="A98" s="7">
        <v>44</v>
      </c>
      <c r="B98" s="8" t="str">
        <f>VLOOKUP($A98, Equipes!$A$3:$B$86, 2, FALSE)</f>
        <v>Zé Spy RJ</v>
      </c>
      <c r="C98" s="17">
        <v>0</v>
      </c>
      <c r="D98" s="9" t="s">
        <v>26</v>
      </c>
      <c r="E98" s="17">
        <v>1</v>
      </c>
      <c r="F98" s="10" t="str">
        <f>VLOOKUP($G98, Equipes!$A$3:$B$86, 2, FALSE)</f>
        <v>Giuseppe AM</v>
      </c>
      <c r="G98" s="7">
        <v>45</v>
      </c>
      <c r="H98" s="8">
        <v>61</v>
      </c>
      <c r="I98" s="8" t="s">
        <v>31</v>
      </c>
      <c r="J98" s="8">
        <v>3</v>
      </c>
      <c r="M98" s="8" t="str">
        <f t="shared" si="22"/>
        <v>Zé Spy RJ</v>
      </c>
      <c r="N98" s="8" t="str">
        <f t="shared" si="23"/>
        <v>Giuseppe AM</v>
      </c>
      <c r="O98" s="8" t="str">
        <f t="shared" si="24"/>
        <v>Giuseppe AM</v>
      </c>
      <c r="P98" s="8" t="str">
        <f t="shared" si="25"/>
        <v/>
      </c>
      <c r="Q98" s="8" t="str">
        <f t="shared" si="26"/>
        <v/>
      </c>
      <c r="R98" s="8" t="str">
        <f t="shared" si="27"/>
        <v>Zé Spy RJ</v>
      </c>
      <c r="S98" s="8" t="str">
        <f t="shared" si="28"/>
        <v>Zé Spy RJ</v>
      </c>
      <c r="T98" s="8">
        <f t="shared" si="29"/>
        <v>0</v>
      </c>
      <c r="U98" s="8" t="str">
        <f t="shared" si="30"/>
        <v>Giuseppe AM</v>
      </c>
      <c r="V98" s="8">
        <f t="shared" si="31"/>
        <v>1</v>
      </c>
      <c r="W98" s="8">
        <f t="shared" si="32"/>
        <v>0</v>
      </c>
    </row>
    <row r="99" spans="1:23" x14ac:dyDescent="0.25">
      <c r="A99" s="7">
        <v>50</v>
      </c>
      <c r="B99" s="18" t="str">
        <f>VLOOKUP($A99, Equipes!$A$3:$B$86, 2, FALSE)</f>
        <v>Edmilson Chagas RJ</v>
      </c>
      <c r="C99" s="17">
        <v>1</v>
      </c>
      <c r="D99" s="19" t="s">
        <v>26</v>
      </c>
      <c r="E99" s="17">
        <v>0</v>
      </c>
      <c r="F99" s="20" t="str">
        <f>VLOOKUP($G99, Equipes!$A$3:$B$86, 2, FALSE)</f>
        <v>-</v>
      </c>
      <c r="G99" s="21">
        <v>56</v>
      </c>
      <c r="H99" s="18">
        <v>62</v>
      </c>
      <c r="I99" s="18" t="s">
        <v>32</v>
      </c>
      <c r="J99" s="18">
        <v>3</v>
      </c>
      <c r="K99" s="18"/>
      <c r="M99" s="8" t="str">
        <f t="shared" si="22"/>
        <v>Edmilson Chagas RJ</v>
      </c>
      <c r="N99" s="8" t="str">
        <f t="shared" si="23"/>
        <v>-</v>
      </c>
      <c r="O99" s="8" t="str">
        <f t="shared" si="24"/>
        <v>Edmilson Chagas RJ</v>
      </c>
      <c r="P99" s="8" t="str">
        <f t="shared" si="25"/>
        <v/>
      </c>
      <c r="Q99" s="8" t="str">
        <f t="shared" si="26"/>
        <v/>
      </c>
      <c r="R99" s="8" t="str">
        <f t="shared" si="27"/>
        <v>-</v>
      </c>
      <c r="S99" s="8" t="str">
        <f t="shared" si="28"/>
        <v>Edmilson Chagas RJ</v>
      </c>
      <c r="T99" s="8">
        <f t="shared" si="29"/>
        <v>1</v>
      </c>
      <c r="U99" s="8" t="str">
        <f t="shared" si="30"/>
        <v>-</v>
      </c>
      <c r="V99" s="8">
        <f t="shared" si="31"/>
        <v>0</v>
      </c>
      <c r="W99" s="8">
        <f t="shared" si="32"/>
        <v>1</v>
      </c>
    </row>
    <row r="100" spans="1:23" x14ac:dyDescent="0.25">
      <c r="A100" s="7">
        <v>54</v>
      </c>
      <c r="B100" s="8" t="str">
        <f>VLOOKUP($A100, Equipes!$A$3:$B$86, 2, FALSE)</f>
        <v>Gabriela PA</v>
      </c>
      <c r="C100" s="17">
        <v>1</v>
      </c>
      <c r="D100" s="9" t="s">
        <v>26</v>
      </c>
      <c r="E100" s="17">
        <v>1</v>
      </c>
      <c r="F100" s="10" t="str">
        <f>VLOOKUP($G100, Equipes!$A$3:$B$86, 2, FALSE)</f>
        <v>Betaressi SP</v>
      </c>
      <c r="G100" s="7">
        <v>53</v>
      </c>
      <c r="H100" s="8">
        <v>63</v>
      </c>
      <c r="I100" s="8" t="s">
        <v>32</v>
      </c>
      <c r="J100" s="8">
        <v>3</v>
      </c>
      <c r="M100" s="8" t="str">
        <f t="shared" si="22"/>
        <v>Gabriela PA</v>
      </c>
      <c r="N100" s="8" t="str">
        <f t="shared" si="23"/>
        <v>Betaressi SP</v>
      </c>
      <c r="O100" s="8" t="str">
        <f t="shared" si="24"/>
        <v/>
      </c>
      <c r="P100" s="8" t="str">
        <f t="shared" si="25"/>
        <v>Gabriela PA</v>
      </c>
      <c r="Q100" s="8" t="str">
        <f t="shared" si="26"/>
        <v>Betaressi SP</v>
      </c>
      <c r="R100" s="8" t="str">
        <f t="shared" si="27"/>
        <v/>
      </c>
      <c r="S100" s="8" t="str">
        <f t="shared" si="28"/>
        <v>Gabriela PA</v>
      </c>
      <c r="T100" s="8">
        <f t="shared" si="29"/>
        <v>1</v>
      </c>
      <c r="U100" s="8" t="str">
        <f t="shared" si="30"/>
        <v>Betaressi SP</v>
      </c>
      <c r="V100" s="8">
        <f t="shared" si="31"/>
        <v>1</v>
      </c>
      <c r="W100" s="8">
        <f t="shared" si="32"/>
        <v>1</v>
      </c>
    </row>
    <row r="101" spans="1:23" x14ac:dyDescent="0.25">
      <c r="A101" s="7">
        <v>51</v>
      </c>
      <c r="B101" s="18" t="str">
        <f>VLOOKUP($A101, Equipes!$A$3:$B$86, 2, FALSE)</f>
        <v>Harley RJ</v>
      </c>
      <c r="C101" s="17">
        <v>3</v>
      </c>
      <c r="D101" s="19" t="s">
        <v>26</v>
      </c>
      <c r="E101" s="17">
        <v>3</v>
      </c>
      <c r="F101" s="20" t="str">
        <f>VLOOKUP($G101, Equipes!$A$3:$B$86, 2, FALSE)</f>
        <v>Rodrigo Moro SP</v>
      </c>
      <c r="G101" s="21">
        <v>52</v>
      </c>
      <c r="H101" s="18">
        <v>64</v>
      </c>
      <c r="I101" s="18" t="s">
        <v>32</v>
      </c>
      <c r="J101" s="18">
        <v>3</v>
      </c>
      <c r="K101" s="18"/>
      <c r="M101" s="8" t="str">
        <f t="shared" si="22"/>
        <v>Harley RJ</v>
      </c>
      <c r="N101" s="8" t="str">
        <f t="shared" si="23"/>
        <v>Rodrigo Moro SP</v>
      </c>
      <c r="O101" s="8" t="str">
        <f t="shared" si="24"/>
        <v/>
      </c>
      <c r="P101" s="8" t="str">
        <f t="shared" si="25"/>
        <v>Harley RJ</v>
      </c>
      <c r="Q101" s="8" t="str">
        <f t="shared" si="26"/>
        <v>Rodrigo Moro SP</v>
      </c>
      <c r="R101" s="8" t="str">
        <f t="shared" si="27"/>
        <v/>
      </c>
      <c r="S101" s="8" t="str">
        <f t="shared" si="28"/>
        <v>Harley RJ</v>
      </c>
      <c r="T101" s="8">
        <f t="shared" si="29"/>
        <v>3</v>
      </c>
      <c r="U101" s="8" t="str">
        <f t="shared" si="30"/>
        <v>Rodrigo Moro SP</v>
      </c>
      <c r="V101" s="8">
        <f t="shared" si="31"/>
        <v>3</v>
      </c>
      <c r="W101" s="8">
        <f t="shared" si="32"/>
        <v>3</v>
      </c>
    </row>
    <row r="102" spans="1:23" x14ac:dyDescent="0.25">
      <c r="B102" s="12" t="s">
        <v>38</v>
      </c>
      <c r="C102" s="13"/>
      <c r="D102" s="13"/>
      <c r="E102" s="13"/>
      <c r="F102" s="14"/>
      <c r="G102" s="15"/>
      <c r="H102" s="12" t="s">
        <v>15</v>
      </c>
      <c r="I102" s="12" t="s">
        <v>16</v>
      </c>
      <c r="J102" s="12" t="s">
        <v>17</v>
      </c>
      <c r="K102" s="16">
        <f>K3 + TIME(0,60,0)</f>
        <v>44849.645833333328</v>
      </c>
      <c r="M102" s="11" t="s">
        <v>18</v>
      </c>
      <c r="N102" s="11" t="s">
        <v>18</v>
      </c>
      <c r="O102" s="11" t="s">
        <v>19</v>
      </c>
      <c r="P102" s="11" t="s">
        <v>20</v>
      </c>
      <c r="Q102" s="11" t="s">
        <v>20</v>
      </c>
      <c r="R102" s="11" t="s">
        <v>21</v>
      </c>
      <c r="S102" s="11" t="s">
        <v>22</v>
      </c>
      <c r="T102" s="11" t="s">
        <v>23</v>
      </c>
      <c r="U102" s="11" t="s">
        <v>19</v>
      </c>
      <c r="V102" s="11" t="s">
        <v>24</v>
      </c>
      <c r="W102" s="11" t="s">
        <v>25</v>
      </c>
    </row>
    <row r="103" spans="1:23" x14ac:dyDescent="0.25">
      <c r="A103" s="7">
        <v>57</v>
      </c>
      <c r="B103" s="18" t="str">
        <f>VLOOKUP($A103, Equipes!$A$3:$B$86, 2, FALSE)</f>
        <v>Bruno Calinçane MG</v>
      </c>
      <c r="C103" s="17">
        <v>1</v>
      </c>
      <c r="D103" s="19" t="s">
        <v>26</v>
      </c>
      <c r="E103" s="17">
        <v>0</v>
      </c>
      <c r="F103" s="20" t="str">
        <f>VLOOKUP($G103, Equipes!$A$3:$B$86, 2, FALSE)</f>
        <v>-</v>
      </c>
      <c r="G103" s="21">
        <v>63</v>
      </c>
      <c r="H103" s="18">
        <v>33</v>
      </c>
      <c r="I103" s="18" t="s">
        <v>33</v>
      </c>
      <c r="J103" s="18">
        <v>3</v>
      </c>
      <c r="K103" s="18"/>
      <c r="M103" s="8" t="str">
        <f t="shared" ref="M103:M134" si="33">IF(OR(C103 = "",E103 = ""), "", B103)</f>
        <v>Bruno Calinçane MG</v>
      </c>
      <c r="N103" s="8" t="str">
        <f t="shared" ref="N103:N134" si="34">IF(OR(C103 = "",E103 = ""), "", F103)</f>
        <v>-</v>
      </c>
      <c r="O103" s="8" t="str">
        <f t="shared" ref="O103:O134" si="35">IF(C103&gt;E103,B103, IF(E103&gt;C103,F103, ""))</f>
        <v>Bruno Calinçane MG</v>
      </c>
      <c r="P103" s="8" t="str">
        <f t="shared" ref="P103:P134" si="36">IF(OR(C103 = "",E103 = ""), "", IF(C103=E103,B103, ""))</f>
        <v/>
      </c>
      <c r="Q103" s="8" t="str">
        <f t="shared" ref="Q103:Q134" si="37">IF(OR(C103 = "",E103 = ""), "", IF(C103=E103,F103, ""))</f>
        <v/>
      </c>
      <c r="R103" s="8" t="str">
        <f t="shared" ref="R103:R134" si="38">IF(C103&gt;E103,F103, IF(E103&gt;C103,B103, ""))</f>
        <v>-</v>
      </c>
      <c r="S103" s="8" t="str">
        <f t="shared" ref="S103:S134" si="39">IF(OR(C103 = "",E103 = ""), "", B103)</f>
        <v>Bruno Calinçane MG</v>
      </c>
      <c r="T103" s="8">
        <f t="shared" ref="T103:T134" si="40">IF(C103 = "", "", C103)</f>
        <v>1</v>
      </c>
      <c r="U103" s="8" t="str">
        <f t="shared" ref="U103:U134" si="41">IF(OR(C103 = "",E103 = ""), "", F103)</f>
        <v>-</v>
      </c>
      <c r="V103" s="8">
        <f t="shared" ref="V103:V134" si="42">IF(E103 = "", "", E103)</f>
        <v>0</v>
      </c>
      <c r="W103" s="8">
        <f t="shared" ref="W103:W134" si="43">IF(C103 = "", "", C103)</f>
        <v>1</v>
      </c>
    </row>
    <row r="104" spans="1:23" x14ac:dyDescent="0.25">
      <c r="A104" s="7">
        <v>61</v>
      </c>
      <c r="B104" s="8" t="str">
        <f>VLOOKUP($A104, Equipes!$A$3:$B$86, 2, FALSE)</f>
        <v>Porphirio RJ</v>
      </c>
      <c r="C104" s="17">
        <v>2</v>
      </c>
      <c r="D104" s="9" t="s">
        <v>26</v>
      </c>
      <c r="E104" s="17">
        <v>3</v>
      </c>
      <c r="F104" s="10" t="str">
        <f>VLOOKUP($G104, Equipes!$A$3:$B$86, 2, FALSE)</f>
        <v>Gilberto Almeida RJ</v>
      </c>
      <c r="G104" s="7">
        <v>60</v>
      </c>
      <c r="H104" s="8">
        <v>34</v>
      </c>
      <c r="I104" s="8" t="s">
        <v>33</v>
      </c>
      <c r="J104" s="8">
        <v>3</v>
      </c>
      <c r="M104" s="8" t="str">
        <f t="shared" si="33"/>
        <v>Porphirio RJ</v>
      </c>
      <c r="N104" s="8" t="str">
        <f t="shared" si="34"/>
        <v>Gilberto Almeida RJ</v>
      </c>
      <c r="O104" s="8" t="str">
        <f t="shared" si="35"/>
        <v>Gilberto Almeida RJ</v>
      </c>
      <c r="P104" s="8" t="str">
        <f t="shared" si="36"/>
        <v/>
      </c>
      <c r="Q104" s="8" t="str">
        <f t="shared" si="37"/>
        <v/>
      </c>
      <c r="R104" s="8" t="str">
        <f t="shared" si="38"/>
        <v>Porphirio RJ</v>
      </c>
      <c r="S104" s="8" t="str">
        <f t="shared" si="39"/>
        <v>Porphirio RJ</v>
      </c>
      <c r="T104" s="8">
        <f t="shared" si="40"/>
        <v>2</v>
      </c>
      <c r="U104" s="8" t="str">
        <f t="shared" si="41"/>
        <v>Gilberto Almeida RJ</v>
      </c>
      <c r="V104" s="8">
        <f t="shared" si="42"/>
        <v>3</v>
      </c>
      <c r="W104" s="8">
        <f t="shared" si="43"/>
        <v>2</v>
      </c>
    </row>
    <row r="105" spans="1:23" x14ac:dyDescent="0.25">
      <c r="A105" s="7">
        <v>58</v>
      </c>
      <c r="B105" s="18" t="str">
        <f>VLOOKUP($A105, Equipes!$A$3:$B$86, 2, FALSE)</f>
        <v>Leo Machado MG</v>
      </c>
      <c r="C105" s="17">
        <v>2</v>
      </c>
      <c r="D105" s="19" t="s">
        <v>26</v>
      </c>
      <c r="E105" s="17">
        <v>2</v>
      </c>
      <c r="F105" s="20" t="str">
        <f>VLOOKUP($G105, Equipes!$A$3:$B$86, 2, FALSE)</f>
        <v>Valcy Jaques RJ</v>
      </c>
      <c r="G105" s="21">
        <v>59</v>
      </c>
      <c r="H105" s="18">
        <v>35</v>
      </c>
      <c r="I105" s="18" t="s">
        <v>33</v>
      </c>
      <c r="J105" s="18">
        <v>3</v>
      </c>
      <c r="K105" s="18"/>
      <c r="M105" s="8" t="str">
        <f t="shared" si="33"/>
        <v>Leo Machado MG</v>
      </c>
      <c r="N105" s="8" t="str">
        <f t="shared" si="34"/>
        <v>Valcy Jaques RJ</v>
      </c>
      <c r="O105" s="8" t="str">
        <f t="shared" si="35"/>
        <v/>
      </c>
      <c r="P105" s="8" t="str">
        <f t="shared" si="36"/>
        <v>Leo Machado MG</v>
      </c>
      <c r="Q105" s="8" t="str">
        <f t="shared" si="37"/>
        <v>Valcy Jaques RJ</v>
      </c>
      <c r="R105" s="8" t="str">
        <f t="shared" si="38"/>
        <v/>
      </c>
      <c r="S105" s="8" t="str">
        <f t="shared" si="39"/>
        <v>Leo Machado MG</v>
      </c>
      <c r="T105" s="8">
        <f t="shared" si="40"/>
        <v>2</v>
      </c>
      <c r="U105" s="8" t="str">
        <f t="shared" si="41"/>
        <v>Valcy Jaques RJ</v>
      </c>
      <c r="V105" s="8">
        <f t="shared" si="42"/>
        <v>2</v>
      </c>
      <c r="W105" s="8">
        <f t="shared" si="43"/>
        <v>2</v>
      </c>
    </row>
    <row r="106" spans="1:23" x14ac:dyDescent="0.25">
      <c r="A106" s="7">
        <v>64</v>
      </c>
      <c r="B106" s="8" t="str">
        <f>VLOOKUP($A106, Equipes!$A$3:$B$86, 2, FALSE)</f>
        <v>André Santos RJ</v>
      </c>
      <c r="C106" s="17">
        <v>1</v>
      </c>
      <c r="D106" s="9" t="s">
        <v>26</v>
      </c>
      <c r="E106" s="17">
        <v>0</v>
      </c>
      <c r="F106" s="10" t="str">
        <f>VLOOKUP($G106, Equipes!$A$3:$B$86, 2, FALSE)</f>
        <v>-</v>
      </c>
      <c r="G106" s="7">
        <v>70</v>
      </c>
      <c r="H106" s="8">
        <v>36</v>
      </c>
      <c r="I106" s="8" t="s">
        <v>18</v>
      </c>
      <c r="J106" s="8">
        <v>3</v>
      </c>
      <c r="M106" s="8" t="str">
        <f t="shared" si="33"/>
        <v>André Santos RJ</v>
      </c>
      <c r="N106" s="8" t="str">
        <f t="shared" si="34"/>
        <v>-</v>
      </c>
      <c r="O106" s="8" t="str">
        <f t="shared" si="35"/>
        <v>André Santos RJ</v>
      </c>
      <c r="P106" s="8" t="str">
        <f t="shared" si="36"/>
        <v/>
      </c>
      <c r="Q106" s="8" t="str">
        <f t="shared" si="37"/>
        <v/>
      </c>
      <c r="R106" s="8" t="str">
        <f t="shared" si="38"/>
        <v>-</v>
      </c>
      <c r="S106" s="8" t="str">
        <f t="shared" si="39"/>
        <v>André Santos RJ</v>
      </c>
      <c r="T106" s="8">
        <f t="shared" si="40"/>
        <v>1</v>
      </c>
      <c r="U106" s="8" t="str">
        <f t="shared" si="41"/>
        <v>-</v>
      </c>
      <c r="V106" s="8">
        <f t="shared" si="42"/>
        <v>0</v>
      </c>
      <c r="W106" s="8">
        <f t="shared" si="43"/>
        <v>1</v>
      </c>
    </row>
    <row r="107" spans="1:23" x14ac:dyDescent="0.25">
      <c r="A107" s="7">
        <v>68</v>
      </c>
      <c r="B107" s="18" t="str">
        <f>VLOOKUP($A107, Equipes!$A$3:$B$86, 2, FALSE)</f>
        <v>César Muniz RJ</v>
      </c>
      <c r="C107" s="17">
        <v>2</v>
      </c>
      <c r="D107" s="19" t="s">
        <v>26</v>
      </c>
      <c r="E107" s="17">
        <v>0</v>
      </c>
      <c r="F107" s="20" t="str">
        <f>VLOOKUP($G107, Equipes!$A$3:$B$86, 2, FALSE)</f>
        <v>Zero SP</v>
      </c>
      <c r="G107" s="21">
        <v>67</v>
      </c>
      <c r="H107" s="18">
        <v>37</v>
      </c>
      <c r="I107" s="18" t="s">
        <v>18</v>
      </c>
      <c r="J107" s="18">
        <v>3</v>
      </c>
      <c r="K107" s="18"/>
      <c r="M107" s="8" t="str">
        <f t="shared" si="33"/>
        <v>César Muniz RJ</v>
      </c>
      <c r="N107" s="8" t="str">
        <f t="shared" si="34"/>
        <v>Zero SP</v>
      </c>
      <c r="O107" s="8" t="str">
        <f t="shared" si="35"/>
        <v>César Muniz RJ</v>
      </c>
      <c r="P107" s="8" t="str">
        <f t="shared" si="36"/>
        <v/>
      </c>
      <c r="Q107" s="8" t="str">
        <f t="shared" si="37"/>
        <v/>
      </c>
      <c r="R107" s="8" t="str">
        <f t="shared" si="38"/>
        <v>Zero SP</v>
      </c>
      <c r="S107" s="8" t="str">
        <f t="shared" si="39"/>
        <v>César Muniz RJ</v>
      </c>
      <c r="T107" s="8">
        <f t="shared" si="40"/>
        <v>2</v>
      </c>
      <c r="U107" s="8" t="str">
        <f t="shared" si="41"/>
        <v>Zero SP</v>
      </c>
      <c r="V107" s="8">
        <f t="shared" si="42"/>
        <v>0</v>
      </c>
      <c r="W107" s="8">
        <f t="shared" si="43"/>
        <v>2</v>
      </c>
    </row>
    <row r="108" spans="1:23" x14ac:dyDescent="0.25">
      <c r="A108" s="7">
        <v>65</v>
      </c>
      <c r="B108" s="8" t="str">
        <f>VLOOKUP($A108, Equipes!$A$3:$B$86, 2, FALSE)</f>
        <v>Proença RJ</v>
      </c>
      <c r="C108" s="17">
        <v>2</v>
      </c>
      <c r="D108" s="9" t="s">
        <v>26</v>
      </c>
      <c r="E108" s="17">
        <v>3</v>
      </c>
      <c r="F108" s="10" t="str">
        <f>VLOOKUP($G108, Equipes!$A$3:$B$86, 2, FALSE)</f>
        <v>Roberto Villano RJ</v>
      </c>
      <c r="G108" s="7">
        <v>66</v>
      </c>
      <c r="H108" s="8">
        <v>38</v>
      </c>
      <c r="I108" s="8" t="s">
        <v>18</v>
      </c>
      <c r="J108" s="8">
        <v>3</v>
      </c>
      <c r="M108" s="8" t="str">
        <f t="shared" si="33"/>
        <v>Proença RJ</v>
      </c>
      <c r="N108" s="8" t="str">
        <f t="shared" si="34"/>
        <v>Roberto Villano RJ</v>
      </c>
      <c r="O108" s="8" t="str">
        <f t="shared" si="35"/>
        <v>Roberto Villano RJ</v>
      </c>
      <c r="P108" s="8" t="str">
        <f t="shared" si="36"/>
        <v/>
      </c>
      <c r="Q108" s="8" t="str">
        <f t="shared" si="37"/>
        <v/>
      </c>
      <c r="R108" s="8" t="str">
        <f t="shared" si="38"/>
        <v>Proença RJ</v>
      </c>
      <c r="S108" s="8" t="str">
        <f t="shared" si="39"/>
        <v>Proença RJ</v>
      </c>
      <c r="T108" s="8">
        <f t="shared" si="40"/>
        <v>2</v>
      </c>
      <c r="U108" s="8" t="str">
        <f t="shared" si="41"/>
        <v>Roberto Villano RJ</v>
      </c>
      <c r="V108" s="8">
        <f t="shared" si="42"/>
        <v>3</v>
      </c>
      <c r="W108" s="8">
        <f t="shared" si="43"/>
        <v>2</v>
      </c>
    </row>
    <row r="109" spans="1:23" x14ac:dyDescent="0.25">
      <c r="A109" s="7">
        <v>71</v>
      </c>
      <c r="B109" s="18" t="str">
        <f>VLOOKUP($A109, Equipes!$A$3:$B$86, 2, FALSE)</f>
        <v>Rafael Marques RJ</v>
      </c>
      <c r="C109" s="17">
        <v>1</v>
      </c>
      <c r="D109" s="19" t="s">
        <v>26</v>
      </c>
      <c r="E109" s="17">
        <v>0</v>
      </c>
      <c r="F109" s="20" t="str">
        <f>VLOOKUP($G109, Equipes!$A$3:$B$86, 2, FALSE)</f>
        <v>-</v>
      </c>
      <c r="G109" s="21">
        <v>77</v>
      </c>
      <c r="H109" s="18">
        <v>39</v>
      </c>
      <c r="I109" s="18" t="s">
        <v>34</v>
      </c>
      <c r="J109" s="18">
        <v>3</v>
      </c>
      <c r="K109" s="18"/>
      <c r="M109" s="8" t="str">
        <f t="shared" si="33"/>
        <v>Rafael Marques RJ</v>
      </c>
      <c r="N109" s="8" t="str">
        <f t="shared" si="34"/>
        <v>-</v>
      </c>
      <c r="O109" s="8" t="str">
        <f t="shared" si="35"/>
        <v>Rafael Marques RJ</v>
      </c>
      <c r="P109" s="8" t="str">
        <f t="shared" si="36"/>
        <v/>
      </c>
      <c r="Q109" s="8" t="str">
        <f t="shared" si="37"/>
        <v/>
      </c>
      <c r="R109" s="8" t="str">
        <f t="shared" si="38"/>
        <v>-</v>
      </c>
      <c r="S109" s="8" t="str">
        <f t="shared" si="39"/>
        <v>Rafael Marques RJ</v>
      </c>
      <c r="T109" s="8">
        <f t="shared" si="40"/>
        <v>1</v>
      </c>
      <c r="U109" s="8" t="str">
        <f t="shared" si="41"/>
        <v>-</v>
      </c>
      <c r="V109" s="8">
        <f t="shared" si="42"/>
        <v>0</v>
      </c>
      <c r="W109" s="8">
        <f t="shared" si="43"/>
        <v>1</v>
      </c>
    </row>
    <row r="110" spans="1:23" x14ac:dyDescent="0.25">
      <c r="A110" s="7">
        <v>75</v>
      </c>
      <c r="B110" s="8" t="str">
        <f>VLOOKUP($A110, Equipes!$A$3:$B$86, 2, FALSE)</f>
        <v>Armando Monteiro MS</v>
      </c>
      <c r="C110" s="17">
        <v>2</v>
      </c>
      <c r="D110" s="9" t="s">
        <v>26</v>
      </c>
      <c r="E110" s="17">
        <v>3</v>
      </c>
      <c r="F110" s="10" t="str">
        <f>VLOOKUP($G110, Equipes!$A$3:$B$86, 2, FALSE)</f>
        <v>Carlão PA</v>
      </c>
      <c r="G110" s="7">
        <v>74</v>
      </c>
      <c r="H110" s="8">
        <v>40</v>
      </c>
      <c r="I110" s="8" t="s">
        <v>34</v>
      </c>
      <c r="J110" s="8">
        <v>3</v>
      </c>
      <c r="M110" s="8" t="str">
        <f t="shared" si="33"/>
        <v>Armando Monteiro MS</v>
      </c>
      <c r="N110" s="8" t="str">
        <f t="shared" si="34"/>
        <v>Carlão PA</v>
      </c>
      <c r="O110" s="8" t="str">
        <f t="shared" si="35"/>
        <v>Carlão PA</v>
      </c>
      <c r="P110" s="8" t="str">
        <f t="shared" si="36"/>
        <v/>
      </c>
      <c r="Q110" s="8" t="str">
        <f t="shared" si="37"/>
        <v/>
      </c>
      <c r="R110" s="8" t="str">
        <f t="shared" si="38"/>
        <v>Armando Monteiro MS</v>
      </c>
      <c r="S110" s="8" t="str">
        <f t="shared" si="39"/>
        <v>Armando Monteiro MS</v>
      </c>
      <c r="T110" s="8">
        <f t="shared" si="40"/>
        <v>2</v>
      </c>
      <c r="U110" s="8" t="str">
        <f t="shared" si="41"/>
        <v>Carlão PA</v>
      </c>
      <c r="V110" s="8">
        <f t="shared" si="42"/>
        <v>3</v>
      </c>
      <c r="W110" s="8">
        <f t="shared" si="43"/>
        <v>2</v>
      </c>
    </row>
    <row r="111" spans="1:23" x14ac:dyDescent="0.25">
      <c r="A111" s="7">
        <v>72</v>
      </c>
      <c r="B111" s="18" t="str">
        <f>VLOOKUP($A111, Equipes!$A$3:$B$86, 2, FALSE)</f>
        <v>Galdeano SP</v>
      </c>
      <c r="C111" s="17">
        <v>4</v>
      </c>
      <c r="D111" s="19" t="s">
        <v>26</v>
      </c>
      <c r="E111" s="17">
        <v>2</v>
      </c>
      <c r="F111" s="20" t="str">
        <f>VLOOKUP($G111, Equipes!$A$3:$B$86, 2, FALSE)</f>
        <v>Tiago Spitz MG</v>
      </c>
      <c r="G111" s="21">
        <v>73</v>
      </c>
      <c r="H111" s="18">
        <v>41</v>
      </c>
      <c r="I111" s="18" t="s">
        <v>34</v>
      </c>
      <c r="J111" s="18">
        <v>3</v>
      </c>
      <c r="K111" s="18"/>
      <c r="M111" s="8" t="str">
        <f t="shared" si="33"/>
        <v>Galdeano SP</v>
      </c>
      <c r="N111" s="8" t="str">
        <f t="shared" si="34"/>
        <v>Tiago Spitz MG</v>
      </c>
      <c r="O111" s="8" t="str">
        <f t="shared" si="35"/>
        <v>Galdeano SP</v>
      </c>
      <c r="P111" s="8" t="str">
        <f t="shared" si="36"/>
        <v/>
      </c>
      <c r="Q111" s="8" t="str">
        <f t="shared" si="37"/>
        <v/>
      </c>
      <c r="R111" s="8" t="str">
        <f t="shared" si="38"/>
        <v>Tiago Spitz MG</v>
      </c>
      <c r="S111" s="8" t="str">
        <f t="shared" si="39"/>
        <v>Galdeano SP</v>
      </c>
      <c r="T111" s="8">
        <f t="shared" si="40"/>
        <v>4</v>
      </c>
      <c r="U111" s="8" t="str">
        <f t="shared" si="41"/>
        <v>Tiago Spitz MG</v>
      </c>
      <c r="V111" s="8">
        <f t="shared" si="42"/>
        <v>2</v>
      </c>
      <c r="W111" s="8">
        <f t="shared" si="43"/>
        <v>4</v>
      </c>
    </row>
    <row r="112" spans="1:23" x14ac:dyDescent="0.25">
      <c r="A112" s="7">
        <v>78</v>
      </c>
      <c r="B112" s="8" t="str">
        <f>VLOOKUP($A112, Equipes!$A$3:$B$86, 2, FALSE)</f>
        <v>Flávio Oliveira DF</v>
      </c>
      <c r="C112" s="17">
        <v>1</v>
      </c>
      <c r="D112" s="9" t="s">
        <v>26</v>
      </c>
      <c r="E112" s="17">
        <v>0</v>
      </c>
      <c r="F112" s="10" t="str">
        <f>VLOOKUP($G112, Equipes!$A$3:$B$86, 2, FALSE)</f>
        <v>-</v>
      </c>
      <c r="G112" s="7">
        <v>84</v>
      </c>
      <c r="H112" s="8">
        <v>42</v>
      </c>
      <c r="I112" s="8" t="s">
        <v>36</v>
      </c>
      <c r="J112" s="8">
        <v>3</v>
      </c>
      <c r="M112" s="8" t="str">
        <f t="shared" si="33"/>
        <v>Flávio Oliveira DF</v>
      </c>
      <c r="N112" s="8" t="str">
        <f t="shared" si="34"/>
        <v>-</v>
      </c>
      <c r="O112" s="8" t="str">
        <f t="shared" si="35"/>
        <v>Flávio Oliveira DF</v>
      </c>
      <c r="P112" s="8" t="str">
        <f t="shared" si="36"/>
        <v/>
      </c>
      <c r="Q112" s="8" t="str">
        <f t="shared" si="37"/>
        <v/>
      </c>
      <c r="R112" s="8" t="str">
        <f t="shared" si="38"/>
        <v>-</v>
      </c>
      <c r="S112" s="8" t="str">
        <f t="shared" si="39"/>
        <v>Flávio Oliveira DF</v>
      </c>
      <c r="T112" s="8">
        <f t="shared" si="40"/>
        <v>1</v>
      </c>
      <c r="U112" s="8" t="str">
        <f t="shared" si="41"/>
        <v>-</v>
      </c>
      <c r="V112" s="8">
        <f t="shared" si="42"/>
        <v>0</v>
      </c>
      <c r="W112" s="8">
        <f t="shared" si="43"/>
        <v>1</v>
      </c>
    </row>
    <row r="113" spans="1:23" x14ac:dyDescent="0.25">
      <c r="A113" s="7">
        <v>82</v>
      </c>
      <c r="B113" s="18" t="str">
        <f>VLOOKUP($A113, Equipes!$A$3:$B$86, 2, FALSE)</f>
        <v>Roberto Petrini PR</v>
      </c>
      <c r="C113" s="17">
        <v>3</v>
      </c>
      <c r="D113" s="19" t="s">
        <v>26</v>
      </c>
      <c r="E113" s="17">
        <v>2</v>
      </c>
      <c r="F113" s="20" t="str">
        <f>VLOOKUP($G113, Equipes!$A$3:$B$86, 2, FALSE)</f>
        <v>Heraldino RJ</v>
      </c>
      <c r="G113" s="21">
        <v>81</v>
      </c>
      <c r="H113" s="18">
        <v>43</v>
      </c>
      <c r="I113" s="18" t="s">
        <v>36</v>
      </c>
      <c r="J113" s="18">
        <v>3</v>
      </c>
      <c r="K113" s="18"/>
      <c r="M113" s="8" t="str">
        <f t="shared" si="33"/>
        <v>Roberto Petrini PR</v>
      </c>
      <c r="N113" s="8" t="str">
        <f t="shared" si="34"/>
        <v>Heraldino RJ</v>
      </c>
      <c r="O113" s="8" t="str">
        <f t="shared" si="35"/>
        <v>Roberto Petrini PR</v>
      </c>
      <c r="P113" s="8" t="str">
        <f t="shared" si="36"/>
        <v/>
      </c>
      <c r="Q113" s="8" t="str">
        <f t="shared" si="37"/>
        <v/>
      </c>
      <c r="R113" s="8" t="str">
        <f t="shared" si="38"/>
        <v>Heraldino RJ</v>
      </c>
      <c r="S113" s="8" t="str">
        <f t="shared" si="39"/>
        <v>Roberto Petrini PR</v>
      </c>
      <c r="T113" s="8">
        <f t="shared" si="40"/>
        <v>3</v>
      </c>
      <c r="U113" s="8" t="str">
        <f t="shared" si="41"/>
        <v>Heraldino RJ</v>
      </c>
      <c r="V113" s="8">
        <f t="shared" si="42"/>
        <v>2</v>
      </c>
      <c r="W113" s="8">
        <f t="shared" si="43"/>
        <v>3</v>
      </c>
    </row>
    <row r="114" spans="1:23" x14ac:dyDescent="0.25">
      <c r="A114" s="7">
        <v>79</v>
      </c>
      <c r="B114" s="8" t="str">
        <f>VLOOKUP($A114, Equipes!$A$3:$B$86, 2, FALSE)</f>
        <v>Luis Eduardo AM</v>
      </c>
      <c r="C114" s="17">
        <v>1</v>
      </c>
      <c r="D114" s="9" t="s">
        <v>26</v>
      </c>
      <c r="E114" s="17">
        <v>0</v>
      </c>
      <c r="F114" s="10" t="str">
        <f>VLOOKUP($G114, Equipes!$A$3:$B$86, 2, FALSE)</f>
        <v>Felipe Drago DF</v>
      </c>
      <c r="G114" s="7">
        <v>80</v>
      </c>
      <c r="H114" s="8">
        <v>44</v>
      </c>
      <c r="I114" s="8" t="s">
        <v>36</v>
      </c>
      <c r="J114" s="8">
        <v>3</v>
      </c>
      <c r="M114" s="8" t="str">
        <f t="shared" si="33"/>
        <v>Luis Eduardo AM</v>
      </c>
      <c r="N114" s="8" t="str">
        <f t="shared" si="34"/>
        <v>Felipe Drago DF</v>
      </c>
      <c r="O114" s="8" t="str">
        <f t="shared" si="35"/>
        <v>Luis Eduardo AM</v>
      </c>
      <c r="P114" s="8" t="str">
        <f t="shared" si="36"/>
        <v/>
      </c>
      <c r="Q114" s="8" t="str">
        <f t="shared" si="37"/>
        <v/>
      </c>
      <c r="R114" s="8" t="str">
        <f t="shared" si="38"/>
        <v>Felipe Drago DF</v>
      </c>
      <c r="S114" s="8" t="str">
        <f t="shared" si="39"/>
        <v>Luis Eduardo AM</v>
      </c>
      <c r="T114" s="8">
        <f t="shared" si="40"/>
        <v>1</v>
      </c>
      <c r="U114" s="8" t="str">
        <f t="shared" si="41"/>
        <v>Felipe Drago DF</v>
      </c>
      <c r="V114" s="8">
        <f t="shared" si="42"/>
        <v>0</v>
      </c>
      <c r="W114" s="8">
        <f t="shared" si="43"/>
        <v>1</v>
      </c>
    </row>
    <row r="115" spans="1:23" x14ac:dyDescent="0.25">
      <c r="A115" s="7">
        <v>7</v>
      </c>
      <c r="B115" s="18" t="str">
        <f>VLOOKUP($A115, Equipes!$A$3:$B$86, 2, FALSE)</f>
        <v>Flávio Campos DF</v>
      </c>
      <c r="C115" s="17">
        <v>0</v>
      </c>
      <c r="D115" s="19" t="s">
        <v>26</v>
      </c>
      <c r="E115" s="17">
        <v>1</v>
      </c>
      <c r="F115" s="20" t="str">
        <f>VLOOKUP($G115, Equipes!$A$3:$B$86, 2, FALSE)</f>
        <v>George Aguiar SC</v>
      </c>
      <c r="G115" s="21">
        <v>4</v>
      </c>
      <c r="H115" s="18">
        <v>45</v>
      </c>
      <c r="I115" s="18" t="s">
        <v>27</v>
      </c>
      <c r="J115" s="18">
        <v>4</v>
      </c>
      <c r="K115" s="18"/>
      <c r="M115" s="8" t="str">
        <f t="shared" si="33"/>
        <v>Flávio Campos DF</v>
      </c>
      <c r="N115" s="8" t="str">
        <f t="shared" si="34"/>
        <v>George Aguiar SC</v>
      </c>
      <c r="O115" s="8" t="str">
        <f t="shared" si="35"/>
        <v>George Aguiar SC</v>
      </c>
      <c r="P115" s="8" t="str">
        <f t="shared" si="36"/>
        <v/>
      </c>
      <c r="Q115" s="8" t="str">
        <f t="shared" si="37"/>
        <v/>
      </c>
      <c r="R115" s="8" t="str">
        <f t="shared" si="38"/>
        <v>Flávio Campos DF</v>
      </c>
      <c r="S115" s="8" t="str">
        <f t="shared" si="39"/>
        <v>Flávio Campos DF</v>
      </c>
      <c r="T115" s="8">
        <f t="shared" si="40"/>
        <v>0</v>
      </c>
      <c r="U115" s="8" t="str">
        <f t="shared" si="41"/>
        <v>George Aguiar SC</v>
      </c>
      <c r="V115" s="8">
        <f t="shared" si="42"/>
        <v>1</v>
      </c>
      <c r="W115" s="8">
        <f t="shared" si="43"/>
        <v>0</v>
      </c>
    </row>
    <row r="116" spans="1:23" x14ac:dyDescent="0.25">
      <c r="A116" s="7">
        <v>6</v>
      </c>
      <c r="B116" s="8" t="str">
        <f>VLOOKUP($A116, Equipes!$A$3:$B$86, 2, FALSE)</f>
        <v>Luporini SP</v>
      </c>
      <c r="C116" s="17">
        <v>0</v>
      </c>
      <c r="D116" s="9" t="s">
        <v>26</v>
      </c>
      <c r="E116" s="17">
        <v>1</v>
      </c>
      <c r="F116" s="10" t="str">
        <f>VLOOKUP($G116, Equipes!$A$3:$B$86, 2, FALSE)</f>
        <v>Júlio Ramos SC</v>
      </c>
      <c r="G116" s="7">
        <v>3</v>
      </c>
      <c r="H116" s="8">
        <v>46</v>
      </c>
      <c r="I116" s="8" t="s">
        <v>27</v>
      </c>
      <c r="J116" s="8">
        <v>4</v>
      </c>
      <c r="M116" s="8" t="str">
        <f t="shared" si="33"/>
        <v>Luporini SP</v>
      </c>
      <c r="N116" s="8" t="str">
        <f t="shared" si="34"/>
        <v>Júlio Ramos SC</v>
      </c>
      <c r="O116" s="8" t="str">
        <f t="shared" si="35"/>
        <v>Júlio Ramos SC</v>
      </c>
      <c r="P116" s="8" t="str">
        <f t="shared" si="36"/>
        <v/>
      </c>
      <c r="Q116" s="8" t="str">
        <f t="shared" si="37"/>
        <v/>
      </c>
      <c r="R116" s="8" t="str">
        <f t="shared" si="38"/>
        <v>Luporini SP</v>
      </c>
      <c r="S116" s="8" t="str">
        <f t="shared" si="39"/>
        <v>Luporini SP</v>
      </c>
      <c r="T116" s="8">
        <f t="shared" si="40"/>
        <v>0</v>
      </c>
      <c r="U116" s="8" t="str">
        <f t="shared" si="41"/>
        <v>Júlio Ramos SC</v>
      </c>
      <c r="V116" s="8">
        <f t="shared" si="42"/>
        <v>1</v>
      </c>
      <c r="W116" s="8">
        <f t="shared" si="43"/>
        <v>0</v>
      </c>
    </row>
    <row r="117" spans="1:23" x14ac:dyDescent="0.25">
      <c r="A117" s="7">
        <v>5</v>
      </c>
      <c r="B117" s="18" t="str">
        <f>VLOOKUP($A117, Equipes!$A$3:$B$86, 2, FALSE)</f>
        <v>Fábio Fortes RS</v>
      </c>
      <c r="C117" s="17">
        <v>4</v>
      </c>
      <c r="D117" s="19" t="s">
        <v>26</v>
      </c>
      <c r="E117" s="17">
        <v>6</v>
      </c>
      <c r="F117" s="20" t="str">
        <f>VLOOKUP($G117, Equipes!$A$3:$B$86, 2, FALSE)</f>
        <v>Paulinho DF</v>
      </c>
      <c r="G117" s="21">
        <v>2</v>
      </c>
      <c r="H117" s="18">
        <v>47</v>
      </c>
      <c r="I117" s="18" t="s">
        <v>27</v>
      </c>
      <c r="J117" s="18">
        <v>4</v>
      </c>
      <c r="K117" s="18"/>
      <c r="M117" s="8" t="str">
        <f t="shared" si="33"/>
        <v>Fábio Fortes RS</v>
      </c>
      <c r="N117" s="8" t="str">
        <f t="shared" si="34"/>
        <v>Paulinho DF</v>
      </c>
      <c r="O117" s="8" t="str">
        <f t="shared" si="35"/>
        <v>Paulinho DF</v>
      </c>
      <c r="P117" s="8" t="str">
        <f t="shared" si="36"/>
        <v/>
      </c>
      <c r="Q117" s="8" t="str">
        <f t="shared" si="37"/>
        <v/>
      </c>
      <c r="R117" s="8" t="str">
        <f t="shared" si="38"/>
        <v>Fábio Fortes RS</v>
      </c>
      <c r="S117" s="8" t="str">
        <f t="shared" si="39"/>
        <v>Fábio Fortes RS</v>
      </c>
      <c r="T117" s="8">
        <f t="shared" si="40"/>
        <v>4</v>
      </c>
      <c r="U117" s="8" t="str">
        <f t="shared" si="41"/>
        <v>Paulinho DF</v>
      </c>
      <c r="V117" s="8">
        <f t="shared" si="42"/>
        <v>6</v>
      </c>
      <c r="W117" s="8">
        <f t="shared" si="43"/>
        <v>4</v>
      </c>
    </row>
    <row r="118" spans="1:23" x14ac:dyDescent="0.25">
      <c r="A118" s="7">
        <v>14</v>
      </c>
      <c r="B118" s="8" t="str">
        <f>VLOOKUP($A118, Equipes!$A$3:$B$86, 2, FALSE)</f>
        <v>Lander GO</v>
      </c>
      <c r="C118" s="17">
        <v>0</v>
      </c>
      <c r="D118" s="9" t="s">
        <v>26</v>
      </c>
      <c r="E118" s="17">
        <v>3</v>
      </c>
      <c r="F118" s="10" t="str">
        <f>VLOOKUP($G118, Equipes!$A$3:$B$86, 2, FALSE)</f>
        <v>Nicholas Rodrigues RJ</v>
      </c>
      <c r="G118" s="7">
        <v>11</v>
      </c>
      <c r="H118" s="8">
        <v>48</v>
      </c>
      <c r="I118" s="8" t="s">
        <v>28</v>
      </c>
      <c r="J118" s="8">
        <v>4</v>
      </c>
      <c r="M118" s="8" t="str">
        <f t="shared" si="33"/>
        <v>Lander GO</v>
      </c>
      <c r="N118" s="8" t="str">
        <f t="shared" si="34"/>
        <v>Nicholas Rodrigues RJ</v>
      </c>
      <c r="O118" s="8" t="str">
        <f t="shared" si="35"/>
        <v>Nicholas Rodrigues RJ</v>
      </c>
      <c r="P118" s="8" t="str">
        <f t="shared" si="36"/>
        <v/>
      </c>
      <c r="Q118" s="8" t="str">
        <f t="shared" si="37"/>
        <v/>
      </c>
      <c r="R118" s="8" t="str">
        <f t="shared" si="38"/>
        <v>Lander GO</v>
      </c>
      <c r="S118" s="8" t="str">
        <f t="shared" si="39"/>
        <v>Lander GO</v>
      </c>
      <c r="T118" s="8">
        <f t="shared" si="40"/>
        <v>0</v>
      </c>
      <c r="U118" s="8" t="str">
        <f t="shared" si="41"/>
        <v>Nicholas Rodrigues RJ</v>
      </c>
      <c r="V118" s="8">
        <f t="shared" si="42"/>
        <v>3</v>
      </c>
      <c r="W118" s="8">
        <f t="shared" si="43"/>
        <v>0</v>
      </c>
    </row>
    <row r="119" spans="1:23" x14ac:dyDescent="0.25">
      <c r="A119" s="7">
        <v>13</v>
      </c>
      <c r="B119" s="18" t="str">
        <f>VLOOKUP($A119, Equipes!$A$3:$B$86, 2, FALSE)</f>
        <v>Bispo RJ</v>
      </c>
      <c r="C119" s="17">
        <v>1</v>
      </c>
      <c r="D119" s="19" t="s">
        <v>26</v>
      </c>
      <c r="E119" s="17">
        <v>0</v>
      </c>
      <c r="F119" s="20" t="str">
        <f>VLOOKUP($G119, Equipes!$A$3:$B$86, 2, FALSE)</f>
        <v>Ricardo Teles MS</v>
      </c>
      <c r="G119" s="21">
        <v>10</v>
      </c>
      <c r="H119" s="18">
        <v>49</v>
      </c>
      <c r="I119" s="18" t="s">
        <v>28</v>
      </c>
      <c r="J119" s="18">
        <v>4</v>
      </c>
      <c r="K119" s="18"/>
      <c r="M119" s="8" t="str">
        <f t="shared" si="33"/>
        <v>Bispo RJ</v>
      </c>
      <c r="N119" s="8" t="str">
        <f t="shared" si="34"/>
        <v>Ricardo Teles MS</v>
      </c>
      <c r="O119" s="8" t="str">
        <f t="shared" si="35"/>
        <v>Bispo RJ</v>
      </c>
      <c r="P119" s="8" t="str">
        <f t="shared" si="36"/>
        <v/>
      </c>
      <c r="Q119" s="8" t="str">
        <f t="shared" si="37"/>
        <v/>
      </c>
      <c r="R119" s="8" t="str">
        <f t="shared" si="38"/>
        <v>Ricardo Teles MS</v>
      </c>
      <c r="S119" s="8" t="str">
        <f t="shared" si="39"/>
        <v>Bispo RJ</v>
      </c>
      <c r="T119" s="8">
        <f t="shared" si="40"/>
        <v>1</v>
      </c>
      <c r="U119" s="8" t="str">
        <f t="shared" si="41"/>
        <v>Ricardo Teles MS</v>
      </c>
      <c r="V119" s="8">
        <f t="shared" si="42"/>
        <v>0</v>
      </c>
      <c r="W119" s="8">
        <f t="shared" si="43"/>
        <v>1</v>
      </c>
    </row>
    <row r="120" spans="1:23" x14ac:dyDescent="0.25">
      <c r="A120" s="7">
        <v>12</v>
      </c>
      <c r="B120" s="8" t="str">
        <f>VLOOKUP($A120, Equipes!$A$3:$B$86, 2, FALSE)</f>
        <v>Cristiano MG</v>
      </c>
      <c r="C120" s="17">
        <v>1</v>
      </c>
      <c r="D120" s="9" t="s">
        <v>26</v>
      </c>
      <c r="E120" s="17">
        <v>2</v>
      </c>
      <c r="F120" s="10" t="str">
        <f>VLOOKUP($G120, Equipes!$A$3:$B$86, 2, FALSE)</f>
        <v>Ademir RJ</v>
      </c>
      <c r="G120" s="7">
        <v>9</v>
      </c>
      <c r="H120" s="8">
        <v>50</v>
      </c>
      <c r="I120" s="8" t="s">
        <v>28</v>
      </c>
      <c r="J120" s="8">
        <v>4</v>
      </c>
      <c r="M120" s="8" t="str">
        <f t="shared" si="33"/>
        <v>Cristiano MG</v>
      </c>
      <c r="N120" s="8" t="str">
        <f t="shared" si="34"/>
        <v>Ademir RJ</v>
      </c>
      <c r="O120" s="8" t="str">
        <f t="shared" si="35"/>
        <v>Ademir RJ</v>
      </c>
      <c r="P120" s="8" t="str">
        <f t="shared" si="36"/>
        <v/>
      </c>
      <c r="Q120" s="8" t="str">
        <f t="shared" si="37"/>
        <v/>
      </c>
      <c r="R120" s="8" t="str">
        <f t="shared" si="38"/>
        <v>Cristiano MG</v>
      </c>
      <c r="S120" s="8" t="str">
        <f t="shared" si="39"/>
        <v>Cristiano MG</v>
      </c>
      <c r="T120" s="8">
        <f t="shared" si="40"/>
        <v>1</v>
      </c>
      <c r="U120" s="8" t="str">
        <f t="shared" si="41"/>
        <v>Ademir RJ</v>
      </c>
      <c r="V120" s="8">
        <f t="shared" si="42"/>
        <v>2</v>
      </c>
      <c r="W120" s="8">
        <f t="shared" si="43"/>
        <v>1</v>
      </c>
    </row>
    <row r="121" spans="1:23" x14ac:dyDescent="0.25">
      <c r="A121" s="7">
        <v>21</v>
      </c>
      <c r="B121" s="18" t="str">
        <f>VLOOKUP($A121, Equipes!$A$3:$B$86, 2, FALSE)</f>
        <v>Chicones DF</v>
      </c>
      <c r="C121" s="17">
        <v>1</v>
      </c>
      <c r="D121" s="19" t="s">
        <v>26</v>
      </c>
      <c r="E121" s="17">
        <v>4</v>
      </c>
      <c r="F121" s="20" t="str">
        <f>VLOOKUP($G121, Equipes!$A$3:$B$86, 2, FALSE)</f>
        <v>Augusto Barba SM</v>
      </c>
      <c r="G121" s="21">
        <v>18</v>
      </c>
      <c r="H121" s="18">
        <v>51</v>
      </c>
      <c r="I121" s="18" t="s">
        <v>29</v>
      </c>
      <c r="J121" s="18">
        <v>4</v>
      </c>
      <c r="K121" s="18"/>
      <c r="M121" s="8" t="str">
        <f t="shared" si="33"/>
        <v>Chicones DF</v>
      </c>
      <c r="N121" s="8" t="str">
        <f t="shared" si="34"/>
        <v>Augusto Barba SM</v>
      </c>
      <c r="O121" s="8" t="str">
        <f t="shared" si="35"/>
        <v>Augusto Barba SM</v>
      </c>
      <c r="P121" s="8" t="str">
        <f t="shared" si="36"/>
        <v/>
      </c>
      <c r="Q121" s="8" t="str">
        <f t="shared" si="37"/>
        <v/>
      </c>
      <c r="R121" s="8" t="str">
        <f t="shared" si="38"/>
        <v>Chicones DF</v>
      </c>
      <c r="S121" s="8" t="str">
        <f t="shared" si="39"/>
        <v>Chicones DF</v>
      </c>
      <c r="T121" s="8">
        <f t="shared" si="40"/>
        <v>1</v>
      </c>
      <c r="U121" s="8" t="str">
        <f t="shared" si="41"/>
        <v>Augusto Barba SM</v>
      </c>
      <c r="V121" s="8">
        <f t="shared" si="42"/>
        <v>4</v>
      </c>
      <c r="W121" s="8">
        <f t="shared" si="43"/>
        <v>1</v>
      </c>
    </row>
    <row r="122" spans="1:23" x14ac:dyDescent="0.25">
      <c r="A122" s="7">
        <v>20</v>
      </c>
      <c r="B122" s="8" t="str">
        <f>VLOOKUP($A122, Equipes!$A$3:$B$86, 2, FALSE)</f>
        <v>Oswaldo Fabeni SC</v>
      </c>
      <c r="C122" s="17">
        <v>0</v>
      </c>
      <c r="D122" s="9" t="s">
        <v>26</v>
      </c>
      <c r="E122" s="17">
        <v>1</v>
      </c>
      <c r="F122" s="10" t="str">
        <f>VLOOKUP($G122, Equipes!$A$3:$B$86, 2, FALSE)</f>
        <v>Jorge Calberg PR</v>
      </c>
      <c r="G122" s="7">
        <v>17</v>
      </c>
      <c r="H122" s="8">
        <v>52</v>
      </c>
      <c r="I122" s="8" t="s">
        <v>29</v>
      </c>
      <c r="J122" s="8">
        <v>4</v>
      </c>
      <c r="M122" s="8" t="str">
        <f t="shared" si="33"/>
        <v>Oswaldo Fabeni SC</v>
      </c>
      <c r="N122" s="8" t="str">
        <f t="shared" si="34"/>
        <v>Jorge Calberg PR</v>
      </c>
      <c r="O122" s="8" t="str">
        <f t="shared" si="35"/>
        <v>Jorge Calberg PR</v>
      </c>
      <c r="P122" s="8" t="str">
        <f t="shared" si="36"/>
        <v/>
      </c>
      <c r="Q122" s="8" t="str">
        <f t="shared" si="37"/>
        <v/>
      </c>
      <c r="R122" s="8" t="str">
        <f t="shared" si="38"/>
        <v>Oswaldo Fabeni SC</v>
      </c>
      <c r="S122" s="8" t="str">
        <f t="shared" si="39"/>
        <v>Oswaldo Fabeni SC</v>
      </c>
      <c r="T122" s="8">
        <f t="shared" si="40"/>
        <v>0</v>
      </c>
      <c r="U122" s="8" t="str">
        <f t="shared" si="41"/>
        <v>Jorge Calberg PR</v>
      </c>
      <c r="V122" s="8">
        <f t="shared" si="42"/>
        <v>1</v>
      </c>
      <c r="W122" s="8">
        <f t="shared" si="43"/>
        <v>0</v>
      </c>
    </row>
    <row r="123" spans="1:23" x14ac:dyDescent="0.25">
      <c r="A123" s="7">
        <v>19</v>
      </c>
      <c r="B123" s="18" t="str">
        <f>VLOOKUP($A123, Equipes!$A$3:$B$86, 2, FALSE)</f>
        <v>Marco Antonio RJ</v>
      </c>
      <c r="C123" s="17">
        <v>2</v>
      </c>
      <c r="D123" s="19" t="s">
        <v>26</v>
      </c>
      <c r="E123" s="17">
        <v>1</v>
      </c>
      <c r="F123" s="20" t="str">
        <f>VLOOKUP($G123, Equipes!$A$3:$B$86, 2, FALSE)</f>
        <v>Davi Trigueiros PR</v>
      </c>
      <c r="G123" s="21">
        <v>16</v>
      </c>
      <c r="H123" s="18">
        <v>53</v>
      </c>
      <c r="I123" s="18" t="s">
        <v>29</v>
      </c>
      <c r="J123" s="18">
        <v>4</v>
      </c>
      <c r="K123" s="18"/>
      <c r="M123" s="8" t="str">
        <f t="shared" si="33"/>
        <v>Marco Antonio RJ</v>
      </c>
      <c r="N123" s="8" t="str">
        <f t="shared" si="34"/>
        <v>Davi Trigueiros PR</v>
      </c>
      <c r="O123" s="8" t="str">
        <f t="shared" si="35"/>
        <v>Marco Antonio RJ</v>
      </c>
      <c r="P123" s="8" t="str">
        <f t="shared" si="36"/>
        <v/>
      </c>
      <c r="Q123" s="8" t="str">
        <f t="shared" si="37"/>
        <v/>
      </c>
      <c r="R123" s="8" t="str">
        <f t="shared" si="38"/>
        <v>Davi Trigueiros PR</v>
      </c>
      <c r="S123" s="8" t="str">
        <f t="shared" si="39"/>
        <v>Marco Antonio RJ</v>
      </c>
      <c r="T123" s="8">
        <f t="shared" si="40"/>
        <v>2</v>
      </c>
      <c r="U123" s="8" t="str">
        <f t="shared" si="41"/>
        <v>Davi Trigueiros PR</v>
      </c>
      <c r="V123" s="8">
        <f t="shared" si="42"/>
        <v>1</v>
      </c>
      <c r="W123" s="8">
        <f t="shared" si="43"/>
        <v>2</v>
      </c>
    </row>
    <row r="124" spans="1:23" x14ac:dyDescent="0.25">
      <c r="A124" s="7">
        <v>28</v>
      </c>
      <c r="B124" s="8" t="str">
        <f>VLOOKUP($A124, Equipes!$A$3:$B$86, 2, FALSE)</f>
        <v>-</v>
      </c>
      <c r="C124" s="17">
        <v>0</v>
      </c>
      <c r="D124" s="9" t="s">
        <v>26</v>
      </c>
      <c r="E124" s="17">
        <v>1</v>
      </c>
      <c r="F124" s="10" t="str">
        <f>VLOOKUP($G124, Equipes!$A$3:$B$86, 2, FALSE)</f>
        <v>Antonio RJ</v>
      </c>
      <c r="G124" s="7">
        <v>25</v>
      </c>
      <c r="H124" s="8">
        <v>54</v>
      </c>
      <c r="I124" s="8" t="s">
        <v>21</v>
      </c>
      <c r="J124" s="8">
        <v>4</v>
      </c>
      <c r="M124" s="8" t="str">
        <f t="shared" si="33"/>
        <v>-</v>
      </c>
      <c r="N124" s="8" t="str">
        <f t="shared" si="34"/>
        <v>Antonio RJ</v>
      </c>
      <c r="O124" s="8" t="str">
        <f t="shared" si="35"/>
        <v>Antonio RJ</v>
      </c>
      <c r="P124" s="8" t="str">
        <f t="shared" si="36"/>
        <v/>
      </c>
      <c r="Q124" s="8" t="str">
        <f t="shared" si="37"/>
        <v/>
      </c>
      <c r="R124" s="8" t="str">
        <f t="shared" si="38"/>
        <v>-</v>
      </c>
      <c r="S124" s="8" t="str">
        <f t="shared" si="39"/>
        <v>-</v>
      </c>
      <c r="T124" s="8">
        <f t="shared" si="40"/>
        <v>0</v>
      </c>
      <c r="U124" s="8" t="str">
        <f t="shared" si="41"/>
        <v>Antonio RJ</v>
      </c>
      <c r="V124" s="8">
        <f t="shared" si="42"/>
        <v>1</v>
      </c>
      <c r="W124" s="8">
        <f t="shared" si="43"/>
        <v>0</v>
      </c>
    </row>
    <row r="125" spans="1:23" x14ac:dyDescent="0.25">
      <c r="A125" s="7">
        <v>27</v>
      </c>
      <c r="B125" s="18" t="str">
        <f>VLOOKUP($A125, Equipes!$A$3:$B$86, 2, FALSE)</f>
        <v>Léo Carioca SP</v>
      </c>
      <c r="C125" s="17">
        <v>0</v>
      </c>
      <c r="D125" s="19" t="s">
        <v>26</v>
      </c>
      <c r="E125" s="17">
        <v>3</v>
      </c>
      <c r="F125" s="20" t="str">
        <f>VLOOKUP($G125, Equipes!$A$3:$B$86, 2, FALSE)</f>
        <v>Marcus Ohya PR</v>
      </c>
      <c r="G125" s="21">
        <v>24</v>
      </c>
      <c r="H125" s="18">
        <v>55</v>
      </c>
      <c r="I125" s="18" t="s">
        <v>21</v>
      </c>
      <c r="J125" s="18">
        <v>4</v>
      </c>
      <c r="K125" s="18"/>
      <c r="M125" s="8" t="str">
        <f t="shared" si="33"/>
        <v>Léo Carioca SP</v>
      </c>
      <c r="N125" s="8" t="str">
        <f t="shared" si="34"/>
        <v>Marcus Ohya PR</v>
      </c>
      <c r="O125" s="8" t="str">
        <f t="shared" si="35"/>
        <v>Marcus Ohya PR</v>
      </c>
      <c r="P125" s="8" t="str">
        <f t="shared" si="36"/>
        <v/>
      </c>
      <c r="Q125" s="8" t="str">
        <f t="shared" si="37"/>
        <v/>
      </c>
      <c r="R125" s="8" t="str">
        <f t="shared" si="38"/>
        <v>Léo Carioca SP</v>
      </c>
      <c r="S125" s="8" t="str">
        <f t="shared" si="39"/>
        <v>Léo Carioca SP</v>
      </c>
      <c r="T125" s="8">
        <f t="shared" si="40"/>
        <v>0</v>
      </c>
      <c r="U125" s="8" t="str">
        <f t="shared" si="41"/>
        <v>Marcus Ohya PR</v>
      </c>
      <c r="V125" s="8">
        <f t="shared" si="42"/>
        <v>3</v>
      </c>
      <c r="W125" s="8">
        <f t="shared" si="43"/>
        <v>0</v>
      </c>
    </row>
    <row r="126" spans="1:23" x14ac:dyDescent="0.25">
      <c r="A126" s="7">
        <v>26</v>
      </c>
      <c r="B126" s="8" t="str">
        <f>VLOOKUP($A126, Equipes!$A$3:$B$86, 2, FALSE)</f>
        <v>Alencar SP</v>
      </c>
      <c r="C126" s="17">
        <v>1</v>
      </c>
      <c r="D126" s="9" t="s">
        <v>26</v>
      </c>
      <c r="E126" s="17">
        <v>3</v>
      </c>
      <c r="F126" s="10" t="str">
        <f>VLOOKUP($G126, Equipes!$A$3:$B$86, 2, FALSE)</f>
        <v>Jorge Ferraz RJ</v>
      </c>
      <c r="G126" s="7">
        <v>23</v>
      </c>
      <c r="H126" s="8">
        <v>56</v>
      </c>
      <c r="I126" s="8" t="s">
        <v>21</v>
      </c>
      <c r="J126" s="8">
        <v>4</v>
      </c>
      <c r="M126" s="8" t="str">
        <f t="shared" si="33"/>
        <v>Alencar SP</v>
      </c>
      <c r="N126" s="8" t="str">
        <f t="shared" si="34"/>
        <v>Jorge Ferraz RJ</v>
      </c>
      <c r="O126" s="8" t="str">
        <f t="shared" si="35"/>
        <v>Jorge Ferraz RJ</v>
      </c>
      <c r="P126" s="8" t="str">
        <f t="shared" si="36"/>
        <v/>
      </c>
      <c r="Q126" s="8" t="str">
        <f t="shared" si="37"/>
        <v/>
      </c>
      <c r="R126" s="8" t="str">
        <f t="shared" si="38"/>
        <v>Alencar SP</v>
      </c>
      <c r="S126" s="8" t="str">
        <f t="shared" si="39"/>
        <v>Alencar SP</v>
      </c>
      <c r="T126" s="8">
        <f t="shared" si="40"/>
        <v>1</v>
      </c>
      <c r="U126" s="8" t="str">
        <f t="shared" si="41"/>
        <v>Jorge Ferraz RJ</v>
      </c>
      <c r="V126" s="8">
        <f t="shared" si="42"/>
        <v>3</v>
      </c>
      <c r="W126" s="8">
        <f t="shared" si="43"/>
        <v>1</v>
      </c>
    </row>
    <row r="127" spans="1:23" x14ac:dyDescent="0.25">
      <c r="A127" s="7">
        <v>35</v>
      </c>
      <c r="B127" s="18" t="str">
        <f>VLOOKUP($A127, Equipes!$A$3:$B$86, 2, FALSE)</f>
        <v>-</v>
      </c>
      <c r="C127" s="17">
        <v>0</v>
      </c>
      <c r="D127" s="19" t="s">
        <v>26</v>
      </c>
      <c r="E127" s="17">
        <v>1</v>
      </c>
      <c r="F127" s="20" t="str">
        <f>VLOOKUP($G127, Equipes!$A$3:$B$86, 2, FALSE)</f>
        <v>Erismar SP</v>
      </c>
      <c r="G127" s="21">
        <v>32</v>
      </c>
      <c r="H127" s="18">
        <v>57</v>
      </c>
      <c r="I127" s="18" t="s">
        <v>20</v>
      </c>
      <c r="J127" s="18">
        <v>4</v>
      </c>
      <c r="K127" s="18"/>
      <c r="M127" s="8" t="str">
        <f t="shared" si="33"/>
        <v>-</v>
      </c>
      <c r="N127" s="8" t="str">
        <f t="shared" si="34"/>
        <v>Erismar SP</v>
      </c>
      <c r="O127" s="8" t="str">
        <f t="shared" si="35"/>
        <v>Erismar SP</v>
      </c>
      <c r="P127" s="8" t="str">
        <f t="shared" si="36"/>
        <v/>
      </c>
      <c r="Q127" s="8" t="str">
        <f t="shared" si="37"/>
        <v/>
      </c>
      <c r="R127" s="8" t="str">
        <f t="shared" si="38"/>
        <v>-</v>
      </c>
      <c r="S127" s="8" t="str">
        <f t="shared" si="39"/>
        <v>-</v>
      </c>
      <c r="T127" s="8">
        <f t="shared" si="40"/>
        <v>0</v>
      </c>
      <c r="U127" s="8" t="str">
        <f t="shared" si="41"/>
        <v>Erismar SP</v>
      </c>
      <c r="V127" s="8">
        <f t="shared" si="42"/>
        <v>1</v>
      </c>
      <c r="W127" s="8">
        <f t="shared" si="43"/>
        <v>0</v>
      </c>
    </row>
    <row r="128" spans="1:23" x14ac:dyDescent="0.25">
      <c r="A128" s="7">
        <v>34</v>
      </c>
      <c r="B128" s="8" t="str">
        <f>VLOOKUP($A128, Equipes!$A$3:$B$86, 2, FALSE)</f>
        <v>Netynho PE</v>
      </c>
      <c r="C128" s="17">
        <v>2</v>
      </c>
      <c r="D128" s="9" t="s">
        <v>26</v>
      </c>
      <c r="E128" s="17">
        <v>3</v>
      </c>
      <c r="F128" s="10" t="str">
        <f>VLOOKUP($G128, Equipes!$A$3:$B$86, 2, FALSE)</f>
        <v>Sérgio Barreira SP</v>
      </c>
      <c r="G128" s="7">
        <v>31</v>
      </c>
      <c r="H128" s="8">
        <v>58</v>
      </c>
      <c r="I128" s="8" t="s">
        <v>20</v>
      </c>
      <c r="J128" s="8">
        <v>4</v>
      </c>
      <c r="M128" s="8" t="str">
        <f t="shared" si="33"/>
        <v>Netynho PE</v>
      </c>
      <c r="N128" s="8" t="str">
        <f t="shared" si="34"/>
        <v>Sérgio Barreira SP</v>
      </c>
      <c r="O128" s="8" t="str">
        <f t="shared" si="35"/>
        <v>Sérgio Barreira SP</v>
      </c>
      <c r="P128" s="8" t="str">
        <f t="shared" si="36"/>
        <v/>
      </c>
      <c r="Q128" s="8" t="str">
        <f t="shared" si="37"/>
        <v/>
      </c>
      <c r="R128" s="8" t="str">
        <f t="shared" si="38"/>
        <v>Netynho PE</v>
      </c>
      <c r="S128" s="8" t="str">
        <f t="shared" si="39"/>
        <v>Netynho PE</v>
      </c>
      <c r="T128" s="8">
        <f t="shared" si="40"/>
        <v>2</v>
      </c>
      <c r="U128" s="8" t="str">
        <f t="shared" si="41"/>
        <v>Sérgio Barreira SP</v>
      </c>
      <c r="V128" s="8">
        <f t="shared" si="42"/>
        <v>3</v>
      </c>
      <c r="W128" s="8">
        <f t="shared" si="43"/>
        <v>2</v>
      </c>
    </row>
    <row r="129" spans="1:23" x14ac:dyDescent="0.25">
      <c r="A129" s="7">
        <v>33</v>
      </c>
      <c r="B129" s="18" t="str">
        <f>VLOOKUP($A129, Equipes!$A$3:$B$86, 2, FALSE)</f>
        <v>Rogelton PR</v>
      </c>
      <c r="C129" s="17">
        <v>2</v>
      </c>
      <c r="D129" s="19" t="s">
        <v>26</v>
      </c>
      <c r="E129" s="17">
        <v>1</v>
      </c>
      <c r="F129" s="20" t="str">
        <f>VLOOKUP($G129, Equipes!$A$3:$B$86, 2, FALSE)</f>
        <v>Sarti Neto RJ</v>
      </c>
      <c r="G129" s="21">
        <v>30</v>
      </c>
      <c r="H129" s="18">
        <v>59</v>
      </c>
      <c r="I129" s="18" t="s">
        <v>20</v>
      </c>
      <c r="J129" s="18">
        <v>4</v>
      </c>
      <c r="K129" s="18"/>
      <c r="M129" s="8" t="str">
        <f t="shared" si="33"/>
        <v>Rogelton PR</v>
      </c>
      <c r="N129" s="8" t="str">
        <f t="shared" si="34"/>
        <v>Sarti Neto RJ</v>
      </c>
      <c r="O129" s="8" t="str">
        <f t="shared" si="35"/>
        <v>Rogelton PR</v>
      </c>
      <c r="P129" s="8" t="str">
        <f t="shared" si="36"/>
        <v/>
      </c>
      <c r="Q129" s="8" t="str">
        <f t="shared" si="37"/>
        <v/>
      </c>
      <c r="R129" s="8" t="str">
        <f t="shared" si="38"/>
        <v>Sarti Neto RJ</v>
      </c>
      <c r="S129" s="8" t="str">
        <f t="shared" si="39"/>
        <v>Rogelton PR</v>
      </c>
      <c r="T129" s="8">
        <f t="shared" si="40"/>
        <v>2</v>
      </c>
      <c r="U129" s="8" t="str">
        <f t="shared" si="41"/>
        <v>Sarti Neto RJ</v>
      </c>
      <c r="V129" s="8">
        <f t="shared" si="42"/>
        <v>1</v>
      </c>
      <c r="W129" s="8">
        <f t="shared" si="43"/>
        <v>2</v>
      </c>
    </row>
    <row r="130" spans="1:23" x14ac:dyDescent="0.25">
      <c r="A130" s="7">
        <v>42</v>
      </c>
      <c r="B130" s="8" t="str">
        <f>VLOOKUP($A130, Equipes!$A$3:$B$86, 2, FALSE)</f>
        <v>-</v>
      </c>
      <c r="C130" s="17">
        <v>0</v>
      </c>
      <c r="D130" s="9" t="s">
        <v>26</v>
      </c>
      <c r="E130" s="17">
        <v>1</v>
      </c>
      <c r="F130" s="10" t="str">
        <f>VLOOKUP($G130, Equipes!$A$3:$B$86, 2, FALSE)</f>
        <v>Praciano CE</v>
      </c>
      <c r="G130" s="7">
        <v>39</v>
      </c>
      <c r="H130" s="8">
        <v>60</v>
      </c>
      <c r="I130" s="8" t="s">
        <v>30</v>
      </c>
      <c r="J130" s="8">
        <v>4</v>
      </c>
      <c r="M130" s="8" t="str">
        <f t="shared" si="33"/>
        <v>-</v>
      </c>
      <c r="N130" s="8" t="str">
        <f t="shared" si="34"/>
        <v>Praciano CE</v>
      </c>
      <c r="O130" s="8" t="str">
        <f t="shared" si="35"/>
        <v>Praciano CE</v>
      </c>
      <c r="P130" s="8" t="str">
        <f t="shared" si="36"/>
        <v/>
      </c>
      <c r="Q130" s="8" t="str">
        <f t="shared" si="37"/>
        <v/>
      </c>
      <c r="R130" s="8" t="str">
        <f t="shared" si="38"/>
        <v>-</v>
      </c>
      <c r="S130" s="8" t="str">
        <f t="shared" si="39"/>
        <v>-</v>
      </c>
      <c r="T130" s="8">
        <f t="shared" si="40"/>
        <v>0</v>
      </c>
      <c r="U130" s="8" t="str">
        <f t="shared" si="41"/>
        <v>Praciano CE</v>
      </c>
      <c r="V130" s="8">
        <f t="shared" si="42"/>
        <v>1</v>
      </c>
      <c r="W130" s="8">
        <f t="shared" si="43"/>
        <v>0</v>
      </c>
    </row>
    <row r="131" spans="1:23" x14ac:dyDescent="0.25">
      <c r="A131" s="7">
        <v>41</v>
      </c>
      <c r="B131" s="18" t="str">
        <f>VLOOKUP($A131, Equipes!$A$3:$B$86, 2, FALSE)</f>
        <v>Baby SP</v>
      </c>
      <c r="C131" s="17">
        <v>1</v>
      </c>
      <c r="D131" s="19" t="s">
        <v>26</v>
      </c>
      <c r="E131" s="17">
        <v>3</v>
      </c>
      <c r="F131" s="20" t="str">
        <f>VLOOKUP($G131, Equipes!$A$3:$B$86, 2, FALSE)</f>
        <v>Ivan Falcão AM</v>
      </c>
      <c r="G131" s="21">
        <v>38</v>
      </c>
      <c r="H131" s="18">
        <v>61</v>
      </c>
      <c r="I131" s="18" t="s">
        <v>30</v>
      </c>
      <c r="J131" s="18">
        <v>4</v>
      </c>
      <c r="K131" s="18"/>
      <c r="M131" s="8" t="str">
        <f t="shared" si="33"/>
        <v>Baby SP</v>
      </c>
      <c r="N131" s="8" t="str">
        <f t="shared" si="34"/>
        <v>Ivan Falcão AM</v>
      </c>
      <c r="O131" s="8" t="str">
        <f t="shared" si="35"/>
        <v>Ivan Falcão AM</v>
      </c>
      <c r="P131" s="8" t="str">
        <f t="shared" si="36"/>
        <v/>
      </c>
      <c r="Q131" s="8" t="str">
        <f t="shared" si="37"/>
        <v/>
      </c>
      <c r="R131" s="8" t="str">
        <f t="shared" si="38"/>
        <v>Baby SP</v>
      </c>
      <c r="S131" s="8" t="str">
        <f t="shared" si="39"/>
        <v>Baby SP</v>
      </c>
      <c r="T131" s="8">
        <f t="shared" si="40"/>
        <v>1</v>
      </c>
      <c r="U131" s="8" t="str">
        <f t="shared" si="41"/>
        <v>Ivan Falcão AM</v>
      </c>
      <c r="V131" s="8">
        <f t="shared" si="42"/>
        <v>3</v>
      </c>
      <c r="W131" s="8">
        <f t="shared" si="43"/>
        <v>1</v>
      </c>
    </row>
    <row r="132" spans="1:23" x14ac:dyDescent="0.25">
      <c r="A132" s="7">
        <v>40</v>
      </c>
      <c r="B132" s="8" t="str">
        <f>VLOOKUP($A132, Equipes!$A$3:$B$86, 2, FALSE)</f>
        <v>Leo Fernandes RJ</v>
      </c>
      <c r="C132" s="17">
        <v>4</v>
      </c>
      <c r="D132" s="9" t="s">
        <v>26</v>
      </c>
      <c r="E132" s="17">
        <v>1</v>
      </c>
      <c r="F132" s="10" t="str">
        <f>VLOOKUP($G132, Equipes!$A$3:$B$86, 2, FALSE)</f>
        <v>Leo Anache MS</v>
      </c>
      <c r="G132" s="7">
        <v>37</v>
      </c>
      <c r="H132" s="8">
        <v>62</v>
      </c>
      <c r="I132" s="8" t="s">
        <v>30</v>
      </c>
      <c r="J132" s="8">
        <v>4</v>
      </c>
      <c r="M132" s="8" t="str">
        <f t="shared" si="33"/>
        <v>Leo Fernandes RJ</v>
      </c>
      <c r="N132" s="8" t="str">
        <f t="shared" si="34"/>
        <v>Leo Anache MS</v>
      </c>
      <c r="O132" s="8" t="str">
        <f t="shared" si="35"/>
        <v>Leo Fernandes RJ</v>
      </c>
      <c r="P132" s="8" t="str">
        <f t="shared" si="36"/>
        <v/>
      </c>
      <c r="Q132" s="8" t="str">
        <f t="shared" si="37"/>
        <v/>
      </c>
      <c r="R132" s="8" t="str">
        <f t="shared" si="38"/>
        <v>Leo Anache MS</v>
      </c>
      <c r="S132" s="8" t="str">
        <f t="shared" si="39"/>
        <v>Leo Fernandes RJ</v>
      </c>
      <c r="T132" s="8">
        <f t="shared" si="40"/>
        <v>4</v>
      </c>
      <c r="U132" s="8" t="str">
        <f t="shared" si="41"/>
        <v>Leo Anache MS</v>
      </c>
      <c r="V132" s="8">
        <f t="shared" si="42"/>
        <v>1</v>
      </c>
      <c r="W132" s="8">
        <f t="shared" si="43"/>
        <v>4</v>
      </c>
    </row>
    <row r="133" spans="1:23" x14ac:dyDescent="0.25">
      <c r="A133" s="7">
        <v>49</v>
      </c>
      <c r="B133" s="18" t="str">
        <f>VLOOKUP($A133, Equipes!$A$3:$B$86, 2, FALSE)</f>
        <v>-</v>
      </c>
      <c r="C133" s="17">
        <v>0</v>
      </c>
      <c r="D133" s="19" t="s">
        <v>26</v>
      </c>
      <c r="E133" s="17">
        <v>1</v>
      </c>
      <c r="F133" s="20" t="str">
        <f>VLOOKUP($G133, Equipes!$A$3:$B$86, 2, FALSE)</f>
        <v>Ruas SP</v>
      </c>
      <c r="G133" s="21">
        <v>46</v>
      </c>
      <c r="H133" s="18">
        <v>63</v>
      </c>
      <c r="I133" s="18" t="s">
        <v>31</v>
      </c>
      <c r="J133" s="18">
        <v>4</v>
      </c>
      <c r="K133" s="18"/>
      <c r="M133" s="8" t="str">
        <f t="shared" si="33"/>
        <v>-</v>
      </c>
      <c r="N133" s="8" t="str">
        <f t="shared" si="34"/>
        <v>Ruas SP</v>
      </c>
      <c r="O133" s="8" t="str">
        <f t="shared" si="35"/>
        <v>Ruas SP</v>
      </c>
      <c r="P133" s="8" t="str">
        <f t="shared" si="36"/>
        <v/>
      </c>
      <c r="Q133" s="8" t="str">
        <f t="shared" si="37"/>
        <v/>
      </c>
      <c r="R133" s="8" t="str">
        <f t="shared" si="38"/>
        <v>-</v>
      </c>
      <c r="S133" s="8" t="str">
        <f t="shared" si="39"/>
        <v>-</v>
      </c>
      <c r="T133" s="8">
        <f t="shared" si="40"/>
        <v>0</v>
      </c>
      <c r="U133" s="8" t="str">
        <f t="shared" si="41"/>
        <v>Ruas SP</v>
      </c>
      <c r="V133" s="8">
        <f t="shared" si="42"/>
        <v>1</v>
      </c>
      <c r="W133" s="8">
        <f t="shared" si="43"/>
        <v>0</v>
      </c>
    </row>
    <row r="134" spans="1:23" x14ac:dyDescent="0.25">
      <c r="A134" s="7">
        <v>48</v>
      </c>
      <c r="B134" s="8" t="str">
        <f>VLOOKUP($A134, Equipes!$A$3:$B$86, 2, FALSE)</f>
        <v>Zanella SP</v>
      </c>
      <c r="C134" s="17">
        <v>0</v>
      </c>
      <c r="D134" s="9" t="s">
        <v>26</v>
      </c>
      <c r="E134" s="17">
        <v>1</v>
      </c>
      <c r="F134" s="10" t="str">
        <f>VLOOKUP($G134, Equipes!$A$3:$B$86, 2, FALSE)</f>
        <v>Giuseppe AM</v>
      </c>
      <c r="G134" s="7">
        <v>45</v>
      </c>
      <c r="H134" s="8">
        <v>64</v>
      </c>
      <c r="I134" s="8" t="s">
        <v>31</v>
      </c>
      <c r="J134" s="8">
        <v>4</v>
      </c>
      <c r="M134" s="8" t="str">
        <f t="shared" si="33"/>
        <v>Zanella SP</v>
      </c>
      <c r="N134" s="8" t="str">
        <f t="shared" si="34"/>
        <v>Giuseppe AM</v>
      </c>
      <c r="O134" s="8" t="str">
        <f t="shared" si="35"/>
        <v>Giuseppe AM</v>
      </c>
      <c r="P134" s="8" t="str">
        <f t="shared" si="36"/>
        <v/>
      </c>
      <c r="Q134" s="8" t="str">
        <f t="shared" si="37"/>
        <v/>
      </c>
      <c r="R134" s="8" t="str">
        <f t="shared" si="38"/>
        <v>Zanella SP</v>
      </c>
      <c r="S134" s="8" t="str">
        <f t="shared" si="39"/>
        <v>Zanella SP</v>
      </c>
      <c r="T134" s="8">
        <f t="shared" si="40"/>
        <v>0</v>
      </c>
      <c r="U134" s="8" t="str">
        <f t="shared" si="41"/>
        <v>Giuseppe AM</v>
      </c>
      <c r="V134" s="8">
        <f t="shared" si="42"/>
        <v>1</v>
      </c>
      <c r="W134" s="8">
        <f t="shared" si="43"/>
        <v>0</v>
      </c>
    </row>
    <row r="135" spans="1:23" x14ac:dyDescent="0.25">
      <c r="B135" s="12" t="s">
        <v>39</v>
      </c>
      <c r="C135" s="13"/>
      <c r="D135" s="13"/>
      <c r="E135" s="13"/>
      <c r="F135" s="14"/>
      <c r="G135" s="15"/>
      <c r="H135" s="12" t="s">
        <v>15</v>
      </c>
      <c r="I135" s="12" t="s">
        <v>16</v>
      </c>
      <c r="J135" s="12" t="s">
        <v>17</v>
      </c>
      <c r="K135" s="16">
        <f>K3 + TIME(0,80,0)</f>
        <v>44849.659722222219</v>
      </c>
      <c r="M135" s="11" t="s">
        <v>18</v>
      </c>
      <c r="N135" s="11" t="s">
        <v>18</v>
      </c>
      <c r="O135" s="11" t="s">
        <v>19</v>
      </c>
      <c r="P135" s="11" t="s">
        <v>20</v>
      </c>
      <c r="Q135" s="11" t="s">
        <v>20</v>
      </c>
      <c r="R135" s="11" t="s">
        <v>21</v>
      </c>
      <c r="S135" s="11" t="s">
        <v>22</v>
      </c>
      <c r="T135" s="11" t="s">
        <v>23</v>
      </c>
      <c r="U135" s="11" t="s">
        <v>19</v>
      </c>
      <c r="V135" s="11" t="s">
        <v>24</v>
      </c>
      <c r="W135" s="11" t="s">
        <v>25</v>
      </c>
    </row>
    <row r="136" spans="1:23" x14ac:dyDescent="0.25">
      <c r="A136" s="7">
        <v>47</v>
      </c>
      <c r="B136" s="8" t="str">
        <f>VLOOKUP($A136, Equipes!$A$3:$B$86, 2, FALSE)</f>
        <v>Sylvio PR</v>
      </c>
      <c r="C136" s="17">
        <v>1</v>
      </c>
      <c r="D136" s="9" t="s">
        <v>26</v>
      </c>
      <c r="E136" s="17">
        <v>2</v>
      </c>
      <c r="F136" s="10" t="str">
        <f>VLOOKUP($G136, Equipes!$A$3:$B$86, 2, FALSE)</f>
        <v>Zé Spy RJ</v>
      </c>
      <c r="G136" s="7">
        <v>44</v>
      </c>
      <c r="H136" s="8">
        <v>33</v>
      </c>
      <c r="I136" s="8" t="s">
        <v>31</v>
      </c>
      <c r="J136" s="8">
        <v>4</v>
      </c>
      <c r="M136" s="8" t="str">
        <f t="shared" ref="M136:M167" si="44">IF(OR(C136 = "",E136 = ""), "", B136)</f>
        <v>Sylvio PR</v>
      </c>
      <c r="N136" s="8" t="str">
        <f t="shared" ref="N136:N167" si="45">IF(OR(C136 = "",E136 = ""), "", F136)</f>
        <v>Zé Spy RJ</v>
      </c>
      <c r="O136" s="8" t="str">
        <f t="shared" ref="O136:O167" si="46">IF(C136&gt;E136,B136, IF(E136&gt;C136,F136, ""))</f>
        <v>Zé Spy RJ</v>
      </c>
      <c r="P136" s="8" t="str">
        <f t="shared" ref="P136:P167" si="47">IF(OR(C136 = "",E136 = ""), "", IF(C136=E136,B136, ""))</f>
        <v/>
      </c>
      <c r="Q136" s="8" t="str">
        <f t="shared" ref="Q136:Q167" si="48">IF(OR(C136 = "",E136 = ""), "", IF(C136=E136,F136, ""))</f>
        <v/>
      </c>
      <c r="R136" s="8" t="str">
        <f t="shared" ref="R136:R167" si="49">IF(C136&gt;E136,F136, IF(E136&gt;C136,B136, ""))</f>
        <v>Sylvio PR</v>
      </c>
      <c r="S136" s="8" t="str">
        <f t="shared" ref="S136:S167" si="50">IF(OR(C136 = "",E136 = ""), "", B136)</f>
        <v>Sylvio PR</v>
      </c>
      <c r="T136" s="8">
        <f t="shared" ref="T136:T167" si="51">IF(C136 = "", "", C136)</f>
        <v>1</v>
      </c>
      <c r="U136" s="8" t="str">
        <f t="shared" ref="U136:U167" si="52">IF(OR(C136 = "",E136 = ""), "", F136)</f>
        <v>Zé Spy RJ</v>
      </c>
      <c r="V136" s="8">
        <f t="shared" ref="V136:V167" si="53">IF(E136 = "", "", E136)</f>
        <v>2</v>
      </c>
      <c r="W136" s="8">
        <f t="shared" ref="W136:W167" si="54">IF(C136 = "", "", C136)</f>
        <v>1</v>
      </c>
    </row>
    <row r="137" spans="1:23" x14ac:dyDescent="0.25">
      <c r="A137" s="7">
        <v>56</v>
      </c>
      <c r="B137" s="18" t="str">
        <f>VLOOKUP($A137, Equipes!$A$3:$B$86, 2, FALSE)</f>
        <v>-</v>
      </c>
      <c r="C137" s="17">
        <v>0</v>
      </c>
      <c r="D137" s="19" t="s">
        <v>26</v>
      </c>
      <c r="E137" s="17">
        <v>1</v>
      </c>
      <c r="F137" s="20" t="str">
        <f>VLOOKUP($G137, Equipes!$A$3:$B$86, 2, FALSE)</f>
        <v>Betaressi SP</v>
      </c>
      <c r="G137" s="21">
        <v>53</v>
      </c>
      <c r="H137" s="18">
        <v>34</v>
      </c>
      <c r="I137" s="18" t="s">
        <v>32</v>
      </c>
      <c r="J137" s="18">
        <v>4</v>
      </c>
      <c r="K137" s="18"/>
      <c r="M137" s="8" t="str">
        <f t="shared" si="44"/>
        <v>-</v>
      </c>
      <c r="N137" s="8" t="str">
        <f t="shared" si="45"/>
        <v>Betaressi SP</v>
      </c>
      <c r="O137" s="8" t="str">
        <f t="shared" si="46"/>
        <v>Betaressi SP</v>
      </c>
      <c r="P137" s="8" t="str">
        <f t="shared" si="47"/>
        <v/>
      </c>
      <c r="Q137" s="8" t="str">
        <f t="shared" si="48"/>
        <v/>
      </c>
      <c r="R137" s="8" t="str">
        <f t="shared" si="49"/>
        <v>-</v>
      </c>
      <c r="S137" s="8" t="str">
        <f t="shared" si="50"/>
        <v>-</v>
      </c>
      <c r="T137" s="8">
        <f t="shared" si="51"/>
        <v>0</v>
      </c>
      <c r="U137" s="8" t="str">
        <f t="shared" si="52"/>
        <v>Betaressi SP</v>
      </c>
      <c r="V137" s="8">
        <f t="shared" si="53"/>
        <v>1</v>
      </c>
      <c r="W137" s="8">
        <f t="shared" si="54"/>
        <v>0</v>
      </c>
    </row>
    <row r="138" spans="1:23" x14ac:dyDescent="0.25">
      <c r="A138" s="7">
        <v>55</v>
      </c>
      <c r="B138" s="8" t="str">
        <f>VLOOKUP($A138, Equipes!$A$3:$B$86, 2, FALSE)</f>
        <v>Carlos André MG</v>
      </c>
      <c r="C138" s="17">
        <v>2</v>
      </c>
      <c r="D138" s="9" t="s">
        <v>26</v>
      </c>
      <c r="E138" s="17">
        <v>0</v>
      </c>
      <c r="F138" s="10" t="str">
        <f>VLOOKUP($G138, Equipes!$A$3:$B$86, 2, FALSE)</f>
        <v>Rodrigo Moro SP</v>
      </c>
      <c r="G138" s="7">
        <v>52</v>
      </c>
      <c r="H138" s="8">
        <v>35</v>
      </c>
      <c r="I138" s="8" t="s">
        <v>32</v>
      </c>
      <c r="J138" s="8">
        <v>4</v>
      </c>
      <c r="M138" s="8" t="str">
        <f t="shared" si="44"/>
        <v>Carlos André MG</v>
      </c>
      <c r="N138" s="8" t="str">
        <f t="shared" si="45"/>
        <v>Rodrigo Moro SP</v>
      </c>
      <c r="O138" s="8" t="str">
        <f t="shared" si="46"/>
        <v>Carlos André MG</v>
      </c>
      <c r="P138" s="8" t="str">
        <f t="shared" si="47"/>
        <v/>
      </c>
      <c r="Q138" s="8" t="str">
        <f t="shared" si="48"/>
        <v/>
      </c>
      <c r="R138" s="8" t="str">
        <f t="shared" si="49"/>
        <v>Rodrigo Moro SP</v>
      </c>
      <c r="S138" s="8" t="str">
        <f t="shared" si="50"/>
        <v>Carlos André MG</v>
      </c>
      <c r="T138" s="8">
        <f t="shared" si="51"/>
        <v>2</v>
      </c>
      <c r="U138" s="8" t="str">
        <f t="shared" si="52"/>
        <v>Rodrigo Moro SP</v>
      </c>
      <c r="V138" s="8">
        <f t="shared" si="53"/>
        <v>0</v>
      </c>
      <c r="W138" s="8">
        <f t="shared" si="54"/>
        <v>2</v>
      </c>
    </row>
    <row r="139" spans="1:23" x14ac:dyDescent="0.25">
      <c r="A139" s="7">
        <v>54</v>
      </c>
      <c r="B139" s="18" t="str">
        <f>VLOOKUP($A139, Equipes!$A$3:$B$86, 2, FALSE)</f>
        <v>Gabriela PA</v>
      </c>
      <c r="C139" s="17">
        <v>1</v>
      </c>
      <c r="D139" s="19" t="s">
        <v>26</v>
      </c>
      <c r="E139" s="17">
        <v>1</v>
      </c>
      <c r="F139" s="20" t="str">
        <f>VLOOKUP($G139, Equipes!$A$3:$B$86, 2, FALSE)</f>
        <v>Harley RJ</v>
      </c>
      <c r="G139" s="21">
        <v>51</v>
      </c>
      <c r="H139" s="18">
        <v>36</v>
      </c>
      <c r="I139" s="18" t="s">
        <v>32</v>
      </c>
      <c r="J139" s="18">
        <v>4</v>
      </c>
      <c r="K139" s="18"/>
      <c r="M139" s="8" t="str">
        <f t="shared" si="44"/>
        <v>Gabriela PA</v>
      </c>
      <c r="N139" s="8" t="str">
        <f t="shared" si="45"/>
        <v>Harley RJ</v>
      </c>
      <c r="O139" s="8" t="str">
        <f t="shared" si="46"/>
        <v/>
      </c>
      <c r="P139" s="8" t="str">
        <f t="shared" si="47"/>
        <v>Gabriela PA</v>
      </c>
      <c r="Q139" s="8" t="str">
        <f t="shared" si="48"/>
        <v>Harley RJ</v>
      </c>
      <c r="R139" s="8" t="str">
        <f t="shared" si="49"/>
        <v/>
      </c>
      <c r="S139" s="8" t="str">
        <f t="shared" si="50"/>
        <v>Gabriela PA</v>
      </c>
      <c r="T139" s="8">
        <f t="shared" si="51"/>
        <v>1</v>
      </c>
      <c r="U139" s="8" t="str">
        <f t="shared" si="52"/>
        <v>Harley RJ</v>
      </c>
      <c r="V139" s="8">
        <f t="shared" si="53"/>
        <v>1</v>
      </c>
      <c r="W139" s="8">
        <f t="shared" si="54"/>
        <v>1</v>
      </c>
    </row>
    <row r="140" spans="1:23" x14ac:dyDescent="0.25">
      <c r="A140" s="7">
        <v>63</v>
      </c>
      <c r="B140" s="8" t="str">
        <f>VLOOKUP($A140, Equipes!$A$3:$B$86, 2, FALSE)</f>
        <v>-</v>
      </c>
      <c r="C140" s="17">
        <v>0</v>
      </c>
      <c r="D140" s="9" t="s">
        <v>26</v>
      </c>
      <c r="E140" s="17">
        <v>1</v>
      </c>
      <c r="F140" s="10" t="str">
        <f>VLOOKUP($G140, Equipes!$A$3:$B$86, 2, FALSE)</f>
        <v>Gilberto Almeida RJ</v>
      </c>
      <c r="G140" s="7">
        <v>60</v>
      </c>
      <c r="H140" s="8">
        <v>37</v>
      </c>
      <c r="I140" s="8" t="s">
        <v>33</v>
      </c>
      <c r="J140" s="8">
        <v>4</v>
      </c>
      <c r="M140" s="8" t="str">
        <f t="shared" si="44"/>
        <v>-</v>
      </c>
      <c r="N140" s="8" t="str">
        <f t="shared" si="45"/>
        <v>Gilberto Almeida RJ</v>
      </c>
      <c r="O140" s="8" t="str">
        <f t="shared" si="46"/>
        <v>Gilberto Almeida RJ</v>
      </c>
      <c r="P140" s="8" t="str">
        <f t="shared" si="47"/>
        <v/>
      </c>
      <c r="Q140" s="8" t="str">
        <f t="shared" si="48"/>
        <v/>
      </c>
      <c r="R140" s="8" t="str">
        <f t="shared" si="49"/>
        <v>-</v>
      </c>
      <c r="S140" s="8" t="str">
        <f t="shared" si="50"/>
        <v>-</v>
      </c>
      <c r="T140" s="8">
        <f t="shared" si="51"/>
        <v>0</v>
      </c>
      <c r="U140" s="8" t="str">
        <f t="shared" si="52"/>
        <v>Gilberto Almeida RJ</v>
      </c>
      <c r="V140" s="8">
        <f t="shared" si="53"/>
        <v>1</v>
      </c>
      <c r="W140" s="8">
        <f t="shared" si="54"/>
        <v>0</v>
      </c>
    </row>
    <row r="141" spans="1:23" x14ac:dyDescent="0.25">
      <c r="A141" s="7">
        <v>62</v>
      </c>
      <c r="B141" s="18" t="str">
        <f>VLOOKUP($A141, Equipes!$A$3:$B$86, 2, FALSE)</f>
        <v>Sallys Martins SP</v>
      </c>
      <c r="C141" s="17">
        <v>0</v>
      </c>
      <c r="D141" s="19" t="s">
        <v>26</v>
      </c>
      <c r="E141" s="17">
        <v>3</v>
      </c>
      <c r="F141" s="20" t="str">
        <f>VLOOKUP($G141, Equipes!$A$3:$B$86, 2, FALSE)</f>
        <v>Valcy Jaques RJ</v>
      </c>
      <c r="G141" s="21">
        <v>59</v>
      </c>
      <c r="H141" s="18">
        <v>38</v>
      </c>
      <c r="I141" s="18" t="s">
        <v>33</v>
      </c>
      <c r="J141" s="18">
        <v>4</v>
      </c>
      <c r="K141" s="18"/>
      <c r="M141" s="8" t="str">
        <f t="shared" si="44"/>
        <v>Sallys Martins SP</v>
      </c>
      <c r="N141" s="8" t="str">
        <f t="shared" si="45"/>
        <v>Valcy Jaques RJ</v>
      </c>
      <c r="O141" s="8" t="str">
        <f t="shared" si="46"/>
        <v>Valcy Jaques RJ</v>
      </c>
      <c r="P141" s="8" t="str">
        <f t="shared" si="47"/>
        <v/>
      </c>
      <c r="Q141" s="8" t="str">
        <f t="shared" si="48"/>
        <v/>
      </c>
      <c r="R141" s="8" t="str">
        <f t="shared" si="49"/>
        <v>Sallys Martins SP</v>
      </c>
      <c r="S141" s="8" t="str">
        <f t="shared" si="50"/>
        <v>Sallys Martins SP</v>
      </c>
      <c r="T141" s="8">
        <f t="shared" si="51"/>
        <v>0</v>
      </c>
      <c r="U141" s="8" t="str">
        <f t="shared" si="52"/>
        <v>Valcy Jaques RJ</v>
      </c>
      <c r="V141" s="8">
        <f t="shared" si="53"/>
        <v>3</v>
      </c>
      <c r="W141" s="8">
        <f t="shared" si="54"/>
        <v>0</v>
      </c>
    </row>
    <row r="142" spans="1:23" x14ac:dyDescent="0.25">
      <c r="A142" s="7">
        <v>61</v>
      </c>
      <c r="B142" s="8" t="str">
        <f>VLOOKUP($A142, Equipes!$A$3:$B$86, 2, FALSE)</f>
        <v>Porphirio RJ</v>
      </c>
      <c r="C142" s="17">
        <v>0</v>
      </c>
      <c r="D142" s="9" t="s">
        <v>26</v>
      </c>
      <c r="E142" s="17">
        <v>0</v>
      </c>
      <c r="F142" s="10" t="str">
        <f>VLOOKUP($G142, Equipes!$A$3:$B$86, 2, FALSE)</f>
        <v>Leo Machado MG</v>
      </c>
      <c r="G142" s="7">
        <v>58</v>
      </c>
      <c r="H142" s="8">
        <v>39</v>
      </c>
      <c r="I142" s="8" t="s">
        <v>33</v>
      </c>
      <c r="J142" s="8">
        <v>4</v>
      </c>
      <c r="M142" s="8" t="str">
        <f t="shared" si="44"/>
        <v>Porphirio RJ</v>
      </c>
      <c r="N142" s="8" t="str">
        <f t="shared" si="45"/>
        <v>Leo Machado MG</v>
      </c>
      <c r="O142" s="8" t="str">
        <f t="shared" si="46"/>
        <v/>
      </c>
      <c r="P142" s="8" t="str">
        <f t="shared" si="47"/>
        <v>Porphirio RJ</v>
      </c>
      <c r="Q142" s="8" t="str">
        <f t="shared" si="48"/>
        <v>Leo Machado MG</v>
      </c>
      <c r="R142" s="8" t="str">
        <f t="shared" si="49"/>
        <v/>
      </c>
      <c r="S142" s="8" t="str">
        <f t="shared" si="50"/>
        <v>Porphirio RJ</v>
      </c>
      <c r="T142" s="8">
        <f t="shared" si="51"/>
        <v>0</v>
      </c>
      <c r="U142" s="8" t="str">
        <f t="shared" si="52"/>
        <v>Leo Machado MG</v>
      </c>
      <c r="V142" s="8">
        <f t="shared" si="53"/>
        <v>0</v>
      </c>
      <c r="W142" s="8">
        <f t="shared" si="54"/>
        <v>0</v>
      </c>
    </row>
    <row r="143" spans="1:23" x14ac:dyDescent="0.25">
      <c r="A143" s="7">
        <v>70</v>
      </c>
      <c r="B143" s="18" t="str">
        <f>VLOOKUP($A143, Equipes!$A$3:$B$86, 2, FALSE)</f>
        <v>-</v>
      </c>
      <c r="C143" s="17">
        <v>0</v>
      </c>
      <c r="D143" s="19" t="s">
        <v>26</v>
      </c>
      <c r="E143" s="17">
        <v>1</v>
      </c>
      <c r="F143" s="20" t="str">
        <f>VLOOKUP($G143, Equipes!$A$3:$B$86, 2, FALSE)</f>
        <v>Zero SP</v>
      </c>
      <c r="G143" s="21">
        <v>67</v>
      </c>
      <c r="H143" s="18">
        <v>40</v>
      </c>
      <c r="I143" s="18" t="s">
        <v>18</v>
      </c>
      <c r="J143" s="18">
        <v>4</v>
      </c>
      <c r="K143" s="18"/>
      <c r="M143" s="8" t="str">
        <f t="shared" si="44"/>
        <v>-</v>
      </c>
      <c r="N143" s="8" t="str">
        <f t="shared" si="45"/>
        <v>Zero SP</v>
      </c>
      <c r="O143" s="8" t="str">
        <f t="shared" si="46"/>
        <v>Zero SP</v>
      </c>
      <c r="P143" s="8" t="str">
        <f t="shared" si="47"/>
        <v/>
      </c>
      <c r="Q143" s="8" t="str">
        <f t="shared" si="48"/>
        <v/>
      </c>
      <c r="R143" s="8" t="str">
        <f t="shared" si="49"/>
        <v>-</v>
      </c>
      <c r="S143" s="8" t="str">
        <f t="shared" si="50"/>
        <v>-</v>
      </c>
      <c r="T143" s="8">
        <f t="shared" si="51"/>
        <v>0</v>
      </c>
      <c r="U143" s="8" t="str">
        <f t="shared" si="52"/>
        <v>Zero SP</v>
      </c>
      <c r="V143" s="8">
        <f t="shared" si="53"/>
        <v>1</v>
      </c>
      <c r="W143" s="8">
        <f t="shared" si="54"/>
        <v>0</v>
      </c>
    </row>
    <row r="144" spans="1:23" x14ac:dyDescent="0.25">
      <c r="A144" s="7">
        <v>69</v>
      </c>
      <c r="B144" s="8" t="str">
        <f>VLOOKUP($A144, Equipes!$A$3:$B$86, 2, FALSE)</f>
        <v>Rodrigo Martins CE</v>
      </c>
      <c r="C144" s="17">
        <v>1</v>
      </c>
      <c r="D144" s="9" t="s">
        <v>26</v>
      </c>
      <c r="E144" s="17">
        <v>3</v>
      </c>
      <c r="F144" s="10" t="str">
        <f>VLOOKUP($G144, Equipes!$A$3:$B$86, 2, FALSE)</f>
        <v>Roberto Villano RJ</v>
      </c>
      <c r="G144" s="7">
        <v>66</v>
      </c>
      <c r="H144" s="8">
        <v>41</v>
      </c>
      <c r="I144" s="8" t="s">
        <v>18</v>
      </c>
      <c r="J144" s="8">
        <v>4</v>
      </c>
      <c r="M144" s="8" t="str">
        <f t="shared" si="44"/>
        <v>Rodrigo Martins CE</v>
      </c>
      <c r="N144" s="8" t="str">
        <f t="shared" si="45"/>
        <v>Roberto Villano RJ</v>
      </c>
      <c r="O144" s="8" t="str">
        <f t="shared" si="46"/>
        <v>Roberto Villano RJ</v>
      </c>
      <c r="P144" s="8" t="str">
        <f t="shared" si="47"/>
        <v/>
      </c>
      <c r="Q144" s="8" t="str">
        <f t="shared" si="48"/>
        <v/>
      </c>
      <c r="R144" s="8" t="str">
        <f t="shared" si="49"/>
        <v>Rodrigo Martins CE</v>
      </c>
      <c r="S144" s="8" t="str">
        <f t="shared" si="50"/>
        <v>Rodrigo Martins CE</v>
      </c>
      <c r="T144" s="8">
        <f t="shared" si="51"/>
        <v>1</v>
      </c>
      <c r="U144" s="8" t="str">
        <f t="shared" si="52"/>
        <v>Roberto Villano RJ</v>
      </c>
      <c r="V144" s="8">
        <f t="shared" si="53"/>
        <v>3</v>
      </c>
      <c r="W144" s="8">
        <f t="shared" si="54"/>
        <v>1</v>
      </c>
    </row>
    <row r="145" spans="1:23" x14ac:dyDescent="0.25">
      <c r="A145" s="7">
        <v>68</v>
      </c>
      <c r="B145" s="18" t="str">
        <f>VLOOKUP($A145, Equipes!$A$3:$B$86, 2, FALSE)</f>
        <v>César Muniz RJ</v>
      </c>
      <c r="C145" s="17">
        <v>1</v>
      </c>
      <c r="D145" s="19" t="s">
        <v>26</v>
      </c>
      <c r="E145" s="17">
        <v>3</v>
      </c>
      <c r="F145" s="20" t="str">
        <f>VLOOKUP($G145, Equipes!$A$3:$B$86, 2, FALSE)</f>
        <v>Proença RJ</v>
      </c>
      <c r="G145" s="21">
        <v>65</v>
      </c>
      <c r="H145" s="18">
        <v>42</v>
      </c>
      <c r="I145" s="18" t="s">
        <v>18</v>
      </c>
      <c r="J145" s="18">
        <v>4</v>
      </c>
      <c r="K145" s="18"/>
      <c r="M145" s="8" t="str">
        <f t="shared" si="44"/>
        <v>César Muniz RJ</v>
      </c>
      <c r="N145" s="8" t="str">
        <f t="shared" si="45"/>
        <v>Proença RJ</v>
      </c>
      <c r="O145" s="8" t="str">
        <f t="shared" si="46"/>
        <v>Proença RJ</v>
      </c>
      <c r="P145" s="8" t="str">
        <f t="shared" si="47"/>
        <v/>
      </c>
      <c r="Q145" s="8" t="str">
        <f t="shared" si="48"/>
        <v/>
      </c>
      <c r="R145" s="8" t="str">
        <f t="shared" si="49"/>
        <v>César Muniz RJ</v>
      </c>
      <c r="S145" s="8" t="str">
        <f t="shared" si="50"/>
        <v>César Muniz RJ</v>
      </c>
      <c r="T145" s="8">
        <f t="shared" si="51"/>
        <v>1</v>
      </c>
      <c r="U145" s="8" t="str">
        <f t="shared" si="52"/>
        <v>Proença RJ</v>
      </c>
      <c r="V145" s="8">
        <f t="shared" si="53"/>
        <v>3</v>
      </c>
      <c r="W145" s="8">
        <f t="shared" si="54"/>
        <v>1</v>
      </c>
    </row>
    <row r="146" spans="1:23" x14ac:dyDescent="0.25">
      <c r="A146" s="7">
        <v>77</v>
      </c>
      <c r="B146" s="8" t="str">
        <f>VLOOKUP($A146, Equipes!$A$3:$B$86, 2, FALSE)</f>
        <v>-</v>
      </c>
      <c r="C146" s="17">
        <v>0</v>
      </c>
      <c r="D146" s="9" t="s">
        <v>26</v>
      </c>
      <c r="E146" s="17">
        <v>1</v>
      </c>
      <c r="F146" s="10" t="str">
        <f>VLOOKUP($G146, Equipes!$A$3:$B$86, 2, FALSE)</f>
        <v>Carlão PA</v>
      </c>
      <c r="G146" s="7">
        <v>74</v>
      </c>
      <c r="H146" s="8">
        <v>43</v>
      </c>
      <c r="I146" s="8" t="s">
        <v>34</v>
      </c>
      <c r="J146" s="8">
        <v>4</v>
      </c>
      <c r="M146" s="8" t="str">
        <f t="shared" si="44"/>
        <v>-</v>
      </c>
      <c r="N146" s="8" t="str">
        <f t="shared" si="45"/>
        <v>Carlão PA</v>
      </c>
      <c r="O146" s="8" t="str">
        <f t="shared" si="46"/>
        <v>Carlão PA</v>
      </c>
      <c r="P146" s="8" t="str">
        <f t="shared" si="47"/>
        <v/>
      </c>
      <c r="Q146" s="8" t="str">
        <f t="shared" si="48"/>
        <v/>
      </c>
      <c r="R146" s="8" t="str">
        <f t="shared" si="49"/>
        <v>-</v>
      </c>
      <c r="S146" s="8" t="str">
        <f t="shared" si="50"/>
        <v>-</v>
      </c>
      <c r="T146" s="8">
        <f t="shared" si="51"/>
        <v>0</v>
      </c>
      <c r="U146" s="8" t="str">
        <f t="shared" si="52"/>
        <v>Carlão PA</v>
      </c>
      <c r="V146" s="8">
        <f t="shared" si="53"/>
        <v>1</v>
      </c>
      <c r="W146" s="8">
        <f t="shared" si="54"/>
        <v>0</v>
      </c>
    </row>
    <row r="147" spans="1:23" x14ac:dyDescent="0.25">
      <c r="A147" s="7">
        <v>76</v>
      </c>
      <c r="B147" s="18" t="str">
        <f>VLOOKUP($A147, Equipes!$A$3:$B$86, 2, FALSE)</f>
        <v>João Carrasco DF</v>
      </c>
      <c r="C147" s="17">
        <v>1</v>
      </c>
      <c r="D147" s="19" t="s">
        <v>26</v>
      </c>
      <c r="E147" s="17">
        <v>2</v>
      </c>
      <c r="F147" s="20" t="str">
        <f>VLOOKUP($G147, Equipes!$A$3:$B$86, 2, FALSE)</f>
        <v>Tiago Spitz MG</v>
      </c>
      <c r="G147" s="21">
        <v>73</v>
      </c>
      <c r="H147" s="18">
        <v>44</v>
      </c>
      <c r="I147" s="18" t="s">
        <v>34</v>
      </c>
      <c r="J147" s="18">
        <v>4</v>
      </c>
      <c r="K147" s="18"/>
      <c r="M147" s="8" t="str">
        <f t="shared" si="44"/>
        <v>João Carrasco DF</v>
      </c>
      <c r="N147" s="8" t="str">
        <f t="shared" si="45"/>
        <v>Tiago Spitz MG</v>
      </c>
      <c r="O147" s="8" t="str">
        <f t="shared" si="46"/>
        <v>Tiago Spitz MG</v>
      </c>
      <c r="P147" s="8" t="str">
        <f t="shared" si="47"/>
        <v/>
      </c>
      <c r="Q147" s="8" t="str">
        <f t="shared" si="48"/>
        <v/>
      </c>
      <c r="R147" s="8" t="str">
        <f t="shared" si="49"/>
        <v>João Carrasco DF</v>
      </c>
      <c r="S147" s="8" t="str">
        <f t="shared" si="50"/>
        <v>João Carrasco DF</v>
      </c>
      <c r="T147" s="8">
        <f t="shared" si="51"/>
        <v>1</v>
      </c>
      <c r="U147" s="8" t="str">
        <f t="shared" si="52"/>
        <v>Tiago Spitz MG</v>
      </c>
      <c r="V147" s="8">
        <f t="shared" si="53"/>
        <v>2</v>
      </c>
      <c r="W147" s="8">
        <f t="shared" si="54"/>
        <v>1</v>
      </c>
    </row>
    <row r="148" spans="1:23" x14ac:dyDescent="0.25">
      <c r="A148" s="7">
        <v>75</v>
      </c>
      <c r="B148" s="8" t="str">
        <f>VLOOKUP($A148, Equipes!$A$3:$B$86, 2, FALSE)</f>
        <v>Armando Monteiro MS</v>
      </c>
      <c r="C148" s="17">
        <v>0</v>
      </c>
      <c r="D148" s="9" t="s">
        <v>26</v>
      </c>
      <c r="E148" s="17">
        <v>5</v>
      </c>
      <c r="F148" s="10" t="str">
        <f>VLOOKUP($G148, Equipes!$A$3:$B$86, 2, FALSE)</f>
        <v>Galdeano SP</v>
      </c>
      <c r="G148" s="7">
        <v>72</v>
      </c>
      <c r="H148" s="8">
        <v>45</v>
      </c>
      <c r="I148" s="8" t="s">
        <v>34</v>
      </c>
      <c r="J148" s="8">
        <v>4</v>
      </c>
      <c r="M148" s="8" t="str">
        <f t="shared" si="44"/>
        <v>Armando Monteiro MS</v>
      </c>
      <c r="N148" s="8" t="str">
        <f t="shared" si="45"/>
        <v>Galdeano SP</v>
      </c>
      <c r="O148" s="8" t="str">
        <f t="shared" si="46"/>
        <v>Galdeano SP</v>
      </c>
      <c r="P148" s="8" t="str">
        <f t="shared" si="47"/>
        <v/>
      </c>
      <c r="Q148" s="8" t="str">
        <f t="shared" si="48"/>
        <v/>
      </c>
      <c r="R148" s="8" t="str">
        <f t="shared" si="49"/>
        <v>Armando Monteiro MS</v>
      </c>
      <c r="S148" s="8" t="str">
        <f t="shared" si="50"/>
        <v>Armando Monteiro MS</v>
      </c>
      <c r="T148" s="8">
        <f t="shared" si="51"/>
        <v>0</v>
      </c>
      <c r="U148" s="8" t="str">
        <f t="shared" si="52"/>
        <v>Galdeano SP</v>
      </c>
      <c r="V148" s="8">
        <f t="shared" si="53"/>
        <v>5</v>
      </c>
      <c r="W148" s="8">
        <f t="shared" si="54"/>
        <v>0</v>
      </c>
    </row>
    <row r="149" spans="1:23" x14ac:dyDescent="0.25">
      <c r="A149" s="7">
        <v>84</v>
      </c>
      <c r="B149" s="18" t="str">
        <f>VLOOKUP($A149, Equipes!$A$3:$B$86, 2, FALSE)</f>
        <v>-</v>
      </c>
      <c r="C149" s="17">
        <v>0</v>
      </c>
      <c r="D149" s="19" t="s">
        <v>26</v>
      </c>
      <c r="E149" s="17">
        <v>1</v>
      </c>
      <c r="F149" s="20" t="str">
        <f>VLOOKUP($G149, Equipes!$A$3:$B$86, 2, FALSE)</f>
        <v>Heraldino RJ</v>
      </c>
      <c r="G149" s="21">
        <v>81</v>
      </c>
      <c r="H149" s="18">
        <v>46</v>
      </c>
      <c r="I149" s="18" t="s">
        <v>36</v>
      </c>
      <c r="J149" s="18">
        <v>4</v>
      </c>
      <c r="K149" s="18"/>
      <c r="M149" s="8" t="str">
        <f t="shared" si="44"/>
        <v>-</v>
      </c>
      <c r="N149" s="8" t="str">
        <f t="shared" si="45"/>
        <v>Heraldino RJ</v>
      </c>
      <c r="O149" s="8" t="str">
        <f t="shared" si="46"/>
        <v>Heraldino RJ</v>
      </c>
      <c r="P149" s="8" t="str">
        <f t="shared" si="47"/>
        <v/>
      </c>
      <c r="Q149" s="8" t="str">
        <f t="shared" si="48"/>
        <v/>
      </c>
      <c r="R149" s="8" t="str">
        <f t="shared" si="49"/>
        <v>-</v>
      </c>
      <c r="S149" s="8" t="str">
        <f t="shared" si="50"/>
        <v>-</v>
      </c>
      <c r="T149" s="8">
        <f t="shared" si="51"/>
        <v>0</v>
      </c>
      <c r="U149" s="8" t="str">
        <f t="shared" si="52"/>
        <v>Heraldino RJ</v>
      </c>
      <c r="V149" s="8">
        <f t="shared" si="53"/>
        <v>1</v>
      </c>
      <c r="W149" s="8">
        <f t="shared" si="54"/>
        <v>0</v>
      </c>
    </row>
    <row r="150" spans="1:23" x14ac:dyDescent="0.25">
      <c r="A150" s="7">
        <v>83</v>
      </c>
      <c r="B150" s="8" t="str">
        <f>VLOOKUP($A150, Equipes!$A$3:$B$86, 2, FALSE)</f>
        <v>Rafael Santos SP</v>
      </c>
      <c r="C150" s="17">
        <v>0</v>
      </c>
      <c r="D150" s="9" t="s">
        <v>26</v>
      </c>
      <c r="E150" s="17">
        <v>1</v>
      </c>
      <c r="F150" s="10" t="str">
        <f>VLOOKUP($G150, Equipes!$A$3:$B$86, 2, FALSE)</f>
        <v>Felipe Drago DF</v>
      </c>
      <c r="G150" s="7">
        <v>80</v>
      </c>
      <c r="H150" s="8">
        <v>47</v>
      </c>
      <c r="I150" s="8" t="s">
        <v>36</v>
      </c>
      <c r="J150" s="8">
        <v>4</v>
      </c>
      <c r="M150" s="8" t="str">
        <f t="shared" si="44"/>
        <v>Rafael Santos SP</v>
      </c>
      <c r="N150" s="8" t="str">
        <f t="shared" si="45"/>
        <v>Felipe Drago DF</v>
      </c>
      <c r="O150" s="8" t="str">
        <f t="shared" si="46"/>
        <v>Felipe Drago DF</v>
      </c>
      <c r="P150" s="8" t="str">
        <f t="shared" si="47"/>
        <v/>
      </c>
      <c r="Q150" s="8" t="str">
        <f t="shared" si="48"/>
        <v/>
      </c>
      <c r="R150" s="8" t="str">
        <f t="shared" si="49"/>
        <v>Rafael Santos SP</v>
      </c>
      <c r="S150" s="8" t="str">
        <f t="shared" si="50"/>
        <v>Rafael Santos SP</v>
      </c>
      <c r="T150" s="8">
        <f t="shared" si="51"/>
        <v>0</v>
      </c>
      <c r="U150" s="8" t="str">
        <f t="shared" si="52"/>
        <v>Felipe Drago DF</v>
      </c>
      <c r="V150" s="8">
        <f t="shared" si="53"/>
        <v>1</v>
      </c>
      <c r="W150" s="8">
        <f t="shared" si="54"/>
        <v>0</v>
      </c>
    </row>
    <row r="151" spans="1:23" x14ac:dyDescent="0.25">
      <c r="A151" s="7">
        <v>82</v>
      </c>
      <c r="B151" s="18" t="str">
        <f>VLOOKUP($A151, Equipes!$A$3:$B$86, 2, FALSE)</f>
        <v>Roberto Petrini PR</v>
      </c>
      <c r="C151" s="17">
        <v>1</v>
      </c>
      <c r="D151" s="19" t="s">
        <v>26</v>
      </c>
      <c r="E151" s="17">
        <v>0</v>
      </c>
      <c r="F151" s="20" t="str">
        <f>VLOOKUP($G151, Equipes!$A$3:$B$86, 2, FALSE)</f>
        <v>Luis Eduardo AM</v>
      </c>
      <c r="G151" s="21">
        <v>79</v>
      </c>
      <c r="H151" s="18">
        <v>48</v>
      </c>
      <c r="I151" s="18" t="s">
        <v>36</v>
      </c>
      <c r="J151" s="18">
        <v>4</v>
      </c>
      <c r="K151" s="18"/>
      <c r="M151" s="8" t="str">
        <f t="shared" si="44"/>
        <v>Roberto Petrini PR</v>
      </c>
      <c r="N151" s="8" t="str">
        <f t="shared" si="45"/>
        <v>Luis Eduardo AM</v>
      </c>
      <c r="O151" s="8" t="str">
        <f t="shared" si="46"/>
        <v>Roberto Petrini PR</v>
      </c>
      <c r="P151" s="8" t="str">
        <f t="shared" si="47"/>
        <v/>
      </c>
      <c r="Q151" s="8" t="str">
        <f t="shared" si="48"/>
        <v/>
      </c>
      <c r="R151" s="8" t="str">
        <f t="shared" si="49"/>
        <v>Luis Eduardo AM</v>
      </c>
      <c r="S151" s="8" t="str">
        <f t="shared" si="50"/>
        <v>Roberto Petrini PR</v>
      </c>
      <c r="T151" s="8">
        <f t="shared" si="51"/>
        <v>1</v>
      </c>
      <c r="U151" s="8" t="str">
        <f t="shared" si="52"/>
        <v>Luis Eduardo AM</v>
      </c>
      <c r="V151" s="8">
        <f t="shared" si="53"/>
        <v>0</v>
      </c>
      <c r="W151" s="8">
        <f t="shared" si="54"/>
        <v>1</v>
      </c>
    </row>
    <row r="152" spans="1:23" x14ac:dyDescent="0.25">
      <c r="A152" s="7">
        <v>1</v>
      </c>
      <c r="B152" s="8" t="str">
        <f>VLOOKUP($A152, Equipes!$A$3:$B$86, 2, FALSE)</f>
        <v>Rodrigo Costa RJ</v>
      </c>
      <c r="C152" s="17">
        <v>0</v>
      </c>
      <c r="D152" s="9" t="s">
        <v>26</v>
      </c>
      <c r="E152" s="17">
        <v>1</v>
      </c>
      <c r="F152" s="10" t="str">
        <f>VLOOKUP($G152, Equipes!$A$3:$B$86, 2, FALSE)</f>
        <v>George Aguiar SC</v>
      </c>
      <c r="G152" s="7">
        <v>4</v>
      </c>
      <c r="H152" s="8">
        <v>49</v>
      </c>
      <c r="I152" s="8" t="s">
        <v>27</v>
      </c>
      <c r="J152" s="8">
        <v>5</v>
      </c>
      <c r="M152" s="8" t="str">
        <f t="shared" si="44"/>
        <v>Rodrigo Costa RJ</v>
      </c>
      <c r="N152" s="8" t="str">
        <f t="shared" si="45"/>
        <v>George Aguiar SC</v>
      </c>
      <c r="O152" s="8" t="str">
        <f t="shared" si="46"/>
        <v>George Aguiar SC</v>
      </c>
      <c r="P152" s="8" t="str">
        <f t="shared" si="47"/>
        <v/>
      </c>
      <c r="Q152" s="8" t="str">
        <f t="shared" si="48"/>
        <v/>
      </c>
      <c r="R152" s="8" t="str">
        <f t="shared" si="49"/>
        <v>Rodrigo Costa RJ</v>
      </c>
      <c r="S152" s="8" t="str">
        <f t="shared" si="50"/>
        <v>Rodrigo Costa RJ</v>
      </c>
      <c r="T152" s="8">
        <f t="shared" si="51"/>
        <v>0</v>
      </c>
      <c r="U152" s="8" t="str">
        <f t="shared" si="52"/>
        <v>George Aguiar SC</v>
      </c>
      <c r="V152" s="8">
        <f t="shared" si="53"/>
        <v>1</v>
      </c>
      <c r="W152" s="8">
        <f t="shared" si="54"/>
        <v>0</v>
      </c>
    </row>
    <row r="153" spans="1:23" x14ac:dyDescent="0.25">
      <c r="A153" s="7">
        <v>7</v>
      </c>
      <c r="B153" s="18" t="str">
        <f>VLOOKUP($A153, Equipes!$A$3:$B$86, 2, FALSE)</f>
        <v>Flávio Campos DF</v>
      </c>
      <c r="C153" s="17">
        <v>0</v>
      </c>
      <c r="D153" s="19" t="s">
        <v>26</v>
      </c>
      <c r="E153" s="17">
        <v>1</v>
      </c>
      <c r="F153" s="20" t="str">
        <f>VLOOKUP($G153, Equipes!$A$3:$B$86, 2, FALSE)</f>
        <v>Paulinho DF</v>
      </c>
      <c r="G153" s="21">
        <v>2</v>
      </c>
      <c r="H153" s="18">
        <v>50</v>
      </c>
      <c r="I153" s="18" t="s">
        <v>27</v>
      </c>
      <c r="J153" s="18">
        <v>5</v>
      </c>
      <c r="K153" s="18"/>
      <c r="M153" s="8" t="str">
        <f t="shared" si="44"/>
        <v>Flávio Campos DF</v>
      </c>
      <c r="N153" s="8" t="str">
        <f t="shared" si="45"/>
        <v>Paulinho DF</v>
      </c>
      <c r="O153" s="8" t="str">
        <f t="shared" si="46"/>
        <v>Paulinho DF</v>
      </c>
      <c r="P153" s="8" t="str">
        <f t="shared" si="47"/>
        <v/>
      </c>
      <c r="Q153" s="8" t="str">
        <f t="shared" si="48"/>
        <v/>
      </c>
      <c r="R153" s="8" t="str">
        <f t="shared" si="49"/>
        <v>Flávio Campos DF</v>
      </c>
      <c r="S153" s="8" t="str">
        <f t="shared" si="50"/>
        <v>Flávio Campos DF</v>
      </c>
      <c r="T153" s="8">
        <f t="shared" si="51"/>
        <v>0</v>
      </c>
      <c r="U153" s="8" t="str">
        <f t="shared" si="52"/>
        <v>Paulinho DF</v>
      </c>
      <c r="V153" s="8">
        <f t="shared" si="53"/>
        <v>1</v>
      </c>
      <c r="W153" s="8">
        <f t="shared" si="54"/>
        <v>0</v>
      </c>
    </row>
    <row r="154" spans="1:23" x14ac:dyDescent="0.25">
      <c r="A154" s="7">
        <v>6</v>
      </c>
      <c r="B154" s="8" t="str">
        <f>VLOOKUP($A154, Equipes!$A$3:$B$86, 2, FALSE)</f>
        <v>Luporini SP</v>
      </c>
      <c r="C154" s="17">
        <v>0</v>
      </c>
      <c r="D154" s="9" t="s">
        <v>26</v>
      </c>
      <c r="E154" s="17">
        <v>1</v>
      </c>
      <c r="F154" s="10" t="str">
        <f>VLOOKUP($G154, Equipes!$A$3:$B$86, 2, FALSE)</f>
        <v>Fábio Fortes RS</v>
      </c>
      <c r="G154" s="7">
        <v>5</v>
      </c>
      <c r="H154" s="8">
        <v>51</v>
      </c>
      <c r="I154" s="8" t="s">
        <v>27</v>
      </c>
      <c r="J154" s="8">
        <v>5</v>
      </c>
      <c r="M154" s="8" t="str">
        <f t="shared" si="44"/>
        <v>Luporini SP</v>
      </c>
      <c r="N154" s="8" t="str">
        <f t="shared" si="45"/>
        <v>Fábio Fortes RS</v>
      </c>
      <c r="O154" s="8" t="str">
        <f t="shared" si="46"/>
        <v>Fábio Fortes RS</v>
      </c>
      <c r="P154" s="8" t="str">
        <f t="shared" si="47"/>
        <v/>
      </c>
      <c r="Q154" s="8" t="str">
        <f t="shared" si="48"/>
        <v/>
      </c>
      <c r="R154" s="8" t="str">
        <f t="shared" si="49"/>
        <v>Luporini SP</v>
      </c>
      <c r="S154" s="8" t="str">
        <f t="shared" si="50"/>
        <v>Luporini SP</v>
      </c>
      <c r="T154" s="8">
        <f t="shared" si="51"/>
        <v>0</v>
      </c>
      <c r="U154" s="8" t="str">
        <f t="shared" si="52"/>
        <v>Fábio Fortes RS</v>
      </c>
      <c r="V154" s="8">
        <f t="shared" si="53"/>
        <v>1</v>
      </c>
      <c r="W154" s="8">
        <f t="shared" si="54"/>
        <v>0</v>
      </c>
    </row>
    <row r="155" spans="1:23" x14ac:dyDescent="0.25">
      <c r="A155" s="7">
        <v>8</v>
      </c>
      <c r="B155" s="18" t="str">
        <f>VLOOKUP($A155, Equipes!$A$3:$B$86, 2, FALSE)</f>
        <v>Kojala MG</v>
      </c>
      <c r="C155" s="17">
        <v>0</v>
      </c>
      <c r="D155" s="19" t="s">
        <v>26</v>
      </c>
      <c r="E155" s="17">
        <v>0</v>
      </c>
      <c r="F155" s="20" t="str">
        <f>VLOOKUP($G155, Equipes!$A$3:$B$86, 2, FALSE)</f>
        <v>Nicholas Rodrigues RJ</v>
      </c>
      <c r="G155" s="21">
        <v>11</v>
      </c>
      <c r="H155" s="18">
        <v>52</v>
      </c>
      <c r="I155" s="18" t="s">
        <v>28</v>
      </c>
      <c r="J155" s="18">
        <v>5</v>
      </c>
      <c r="K155" s="18"/>
      <c r="M155" s="8" t="str">
        <f t="shared" si="44"/>
        <v>Kojala MG</v>
      </c>
      <c r="N155" s="8" t="str">
        <f t="shared" si="45"/>
        <v>Nicholas Rodrigues RJ</v>
      </c>
      <c r="O155" s="8" t="str">
        <f t="shared" si="46"/>
        <v/>
      </c>
      <c r="P155" s="8" t="str">
        <f t="shared" si="47"/>
        <v>Kojala MG</v>
      </c>
      <c r="Q155" s="8" t="str">
        <f t="shared" si="48"/>
        <v>Nicholas Rodrigues RJ</v>
      </c>
      <c r="R155" s="8" t="str">
        <f t="shared" si="49"/>
        <v/>
      </c>
      <c r="S155" s="8" t="str">
        <f t="shared" si="50"/>
        <v>Kojala MG</v>
      </c>
      <c r="T155" s="8">
        <f t="shared" si="51"/>
        <v>0</v>
      </c>
      <c r="U155" s="8" t="str">
        <f t="shared" si="52"/>
        <v>Nicholas Rodrigues RJ</v>
      </c>
      <c r="V155" s="8">
        <f t="shared" si="53"/>
        <v>0</v>
      </c>
      <c r="W155" s="8">
        <f t="shared" si="54"/>
        <v>0</v>
      </c>
    </row>
    <row r="156" spans="1:23" x14ac:dyDescent="0.25">
      <c r="A156" s="7">
        <v>14</v>
      </c>
      <c r="B156" s="8" t="str">
        <f>VLOOKUP($A156, Equipes!$A$3:$B$86, 2, FALSE)</f>
        <v>Lander GO</v>
      </c>
      <c r="C156" s="17">
        <v>0</v>
      </c>
      <c r="D156" s="9" t="s">
        <v>26</v>
      </c>
      <c r="E156" s="17">
        <v>1</v>
      </c>
      <c r="F156" s="10" t="str">
        <f>VLOOKUP($G156, Equipes!$A$3:$B$86, 2, FALSE)</f>
        <v>Ademir RJ</v>
      </c>
      <c r="G156" s="7">
        <v>9</v>
      </c>
      <c r="H156" s="8">
        <v>53</v>
      </c>
      <c r="I156" s="8" t="s">
        <v>28</v>
      </c>
      <c r="J156" s="8">
        <v>5</v>
      </c>
      <c r="M156" s="8" t="str">
        <f t="shared" si="44"/>
        <v>Lander GO</v>
      </c>
      <c r="N156" s="8" t="str">
        <f t="shared" si="45"/>
        <v>Ademir RJ</v>
      </c>
      <c r="O156" s="8" t="str">
        <f t="shared" si="46"/>
        <v>Ademir RJ</v>
      </c>
      <c r="P156" s="8" t="str">
        <f t="shared" si="47"/>
        <v/>
      </c>
      <c r="Q156" s="8" t="str">
        <f t="shared" si="48"/>
        <v/>
      </c>
      <c r="R156" s="8" t="str">
        <f t="shared" si="49"/>
        <v>Lander GO</v>
      </c>
      <c r="S156" s="8" t="str">
        <f t="shared" si="50"/>
        <v>Lander GO</v>
      </c>
      <c r="T156" s="8">
        <f t="shared" si="51"/>
        <v>0</v>
      </c>
      <c r="U156" s="8" t="str">
        <f t="shared" si="52"/>
        <v>Ademir RJ</v>
      </c>
      <c r="V156" s="8">
        <f t="shared" si="53"/>
        <v>1</v>
      </c>
      <c r="W156" s="8">
        <f t="shared" si="54"/>
        <v>0</v>
      </c>
    </row>
    <row r="157" spans="1:23" x14ac:dyDescent="0.25">
      <c r="A157" s="7">
        <v>13</v>
      </c>
      <c r="B157" s="18" t="str">
        <f>VLOOKUP($A157, Equipes!$A$3:$B$86, 2, FALSE)</f>
        <v>Bispo RJ</v>
      </c>
      <c r="C157" s="17">
        <v>0</v>
      </c>
      <c r="D157" s="19" t="s">
        <v>26</v>
      </c>
      <c r="E157" s="17">
        <v>2</v>
      </c>
      <c r="F157" s="20" t="str">
        <f>VLOOKUP($G157, Equipes!$A$3:$B$86, 2, FALSE)</f>
        <v>Cristiano MG</v>
      </c>
      <c r="G157" s="21">
        <v>12</v>
      </c>
      <c r="H157" s="18">
        <v>54</v>
      </c>
      <c r="I157" s="18" t="s">
        <v>28</v>
      </c>
      <c r="J157" s="18">
        <v>5</v>
      </c>
      <c r="K157" s="18"/>
      <c r="M157" s="8" t="str">
        <f t="shared" si="44"/>
        <v>Bispo RJ</v>
      </c>
      <c r="N157" s="8" t="str">
        <f t="shared" si="45"/>
        <v>Cristiano MG</v>
      </c>
      <c r="O157" s="8" t="str">
        <f t="shared" si="46"/>
        <v>Cristiano MG</v>
      </c>
      <c r="P157" s="8" t="str">
        <f t="shared" si="47"/>
        <v/>
      </c>
      <c r="Q157" s="8" t="str">
        <f t="shared" si="48"/>
        <v/>
      </c>
      <c r="R157" s="8" t="str">
        <f t="shared" si="49"/>
        <v>Bispo RJ</v>
      </c>
      <c r="S157" s="8" t="str">
        <f t="shared" si="50"/>
        <v>Bispo RJ</v>
      </c>
      <c r="T157" s="8">
        <f t="shared" si="51"/>
        <v>0</v>
      </c>
      <c r="U157" s="8" t="str">
        <f t="shared" si="52"/>
        <v>Cristiano MG</v>
      </c>
      <c r="V157" s="8">
        <f t="shared" si="53"/>
        <v>2</v>
      </c>
      <c r="W157" s="8">
        <f t="shared" si="54"/>
        <v>0</v>
      </c>
    </row>
    <row r="158" spans="1:23" x14ac:dyDescent="0.25">
      <c r="A158" s="7">
        <v>15</v>
      </c>
      <c r="B158" s="8" t="str">
        <f>VLOOKUP($A158, Equipes!$A$3:$B$86, 2, FALSE)</f>
        <v>Marcinho RJ</v>
      </c>
      <c r="C158" s="17">
        <v>2</v>
      </c>
      <c r="D158" s="9" t="s">
        <v>26</v>
      </c>
      <c r="E158" s="17">
        <v>1</v>
      </c>
      <c r="F158" s="10" t="str">
        <f>VLOOKUP($G158, Equipes!$A$3:$B$86, 2, FALSE)</f>
        <v>Augusto Barba SM</v>
      </c>
      <c r="G158" s="7">
        <v>18</v>
      </c>
      <c r="H158" s="8">
        <v>55</v>
      </c>
      <c r="I158" s="8" t="s">
        <v>29</v>
      </c>
      <c r="J158" s="8">
        <v>5</v>
      </c>
      <c r="M158" s="8" t="str">
        <f t="shared" si="44"/>
        <v>Marcinho RJ</v>
      </c>
      <c r="N158" s="8" t="str">
        <f t="shared" si="45"/>
        <v>Augusto Barba SM</v>
      </c>
      <c r="O158" s="8" t="str">
        <f t="shared" si="46"/>
        <v>Marcinho RJ</v>
      </c>
      <c r="P158" s="8" t="str">
        <f t="shared" si="47"/>
        <v/>
      </c>
      <c r="Q158" s="8" t="str">
        <f t="shared" si="48"/>
        <v/>
      </c>
      <c r="R158" s="8" t="str">
        <f t="shared" si="49"/>
        <v>Augusto Barba SM</v>
      </c>
      <c r="S158" s="8" t="str">
        <f t="shared" si="50"/>
        <v>Marcinho RJ</v>
      </c>
      <c r="T158" s="8">
        <f t="shared" si="51"/>
        <v>2</v>
      </c>
      <c r="U158" s="8" t="str">
        <f t="shared" si="52"/>
        <v>Augusto Barba SM</v>
      </c>
      <c r="V158" s="8">
        <f t="shared" si="53"/>
        <v>1</v>
      </c>
      <c r="W158" s="8">
        <f t="shared" si="54"/>
        <v>2</v>
      </c>
    </row>
    <row r="159" spans="1:23" x14ac:dyDescent="0.25">
      <c r="A159" s="7">
        <v>21</v>
      </c>
      <c r="B159" s="18" t="str">
        <f>VLOOKUP($A159, Equipes!$A$3:$B$86, 2, FALSE)</f>
        <v>Chicones DF</v>
      </c>
      <c r="C159" s="17">
        <v>1</v>
      </c>
      <c r="D159" s="19" t="s">
        <v>26</v>
      </c>
      <c r="E159" s="17">
        <v>0</v>
      </c>
      <c r="F159" s="20" t="str">
        <f>VLOOKUP($G159, Equipes!$A$3:$B$86, 2, FALSE)</f>
        <v>Davi Trigueiros PR</v>
      </c>
      <c r="G159" s="21">
        <v>16</v>
      </c>
      <c r="H159" s="18">
        <v>56</v>
      </c>
      <c r="I159" s="18" t="s">
        <v>29</v>
      </c>
      <c r="J159" s="18">
        <v>5</v>
      </c>
      <c r="K159" s="18"/>
      <c r="M159" s="8" t="str">
        <f t="shared" si="44"/>
        <v>Chicones DF</v>
      </c>
      <c r="N159" s="8" t="str">
        <f t="shared" si="45"/>
        <v>Davi Trigueiros PR</v>
      </c>
      <c r="O159" s="8" t="str">
        <f t="shared" si="46"/>
        <v>Chicones DF</v>
      </c>
      <c r="P159" s="8" t="str">
        <f t="shared" si="47"/>
        <v/>
      </c>
      <c r="Q159" s="8" t="str">
        <f t="shared" si="48"/>
        <v/>
      </c>
      <c r="R159" s="8" t="str">
        <f t="shared" si="49"/>
        <v>Davi Trigueiros PR</v>
      </c>
      <c r="S159" s="8" t="str">
        <f t="shared" si="50"/>
        <v>Chicones DF</v>
      </c>
      <c r="T159" s="8">
        <f t="shared" si="51"/>
        <v>1</v>
      </c>
      <c r="U159" s="8" t="str">
        <f t="shared" si="52"/>
        <v>Davi Trigueiros PR</v>
      </c>
      <c r="V159" s="8">
        <f t="shared" si="53"/>
        <v>0</v>
      </c>
      <c r="W159" s="8">
        <f t="shared" si="54"/>
        <v>1</v>
      </c>
    </row>
    <row r="160" spans="1:23" x14ac:dyDescent="0.25">
      <c r="A160" s="7">
        <v>20</v>
      </c>
      <c r="B160" s="8" t="str">
        <f>VLOOKUP($A160, Equipes!$A$3:$B$86, 2, FALSE)</f>
        <v>Oswaldo Fabeni SC</v>
      </c>
      <c r="C160" s="17">
        <v>2</v>
      </c>
      <c r="D160" s="9" t="s">
        <v>26</v>
      </c>
      <c r="E160" s="17">
        <v>2</v>
      </c>
      <c r="F160" s="10" t="str">
        <f>VLOOKUP($G160, Equipes!$A$3:$B$86, 2, FALSE)</f>
        <v>Marco Antonio RJ</v>
      </c>
      <c r="G160" s="7">
        <v>19</v>
      </c>
      <c r="H160" s="8">
        <v>57</v>
      </c>
      <c r="I160" s="8" t="s">
        <v>29</v>
      </c>
      <c r="J160" s="8">
        <v>5</v>
      </c>
      <c r="M160" s="8" t="str">
        <f t="shared" si="44"/>
        <v>Oswaldo Fabeni SC</v>
      </c>
      <c r="N160" s="8" t="str">
        <f t="shared" si="45"/>
        <v>Marco Antonio RJ</v>
      </c>
      <c r="O160" s="8" t="str">
        <f t="shared" si="46"/>
        <v/>
      </c>
      <c r="P160" s="8" t="str">
        <f t="shared" si="47"/>
        <v>Oswaldo Fabeni SC</v>
      </c>
      <c r="Q160" s="8" t="str">
        <f t="shared" si="48"/>
        <v>Marco Antonio RJ</v>
      </c>
      <c r="R160" s="8" t="str">
        <f t="shared" si="49"/>
        <v/>
      </c>
      <c r="S160" s="8" t="str">
        <f t="shared" si="50"/>
        <v>Oswaldo Fabeni SC</v>
      </c>
      <c r="T160" s="8">
        <f t="shared" si="51"/>
        <v>2</v>
      </c>
      <c r="U160" s="8" t="str">
        <f t="shared" si="52"/>
        <v>Marco Antonio RJ</v>
      </c>
      <c r="V160" s="8">
        <f t="shared" si="53"/>
        <v>2</v>
      </c>
      <c r="W160" s="8">
        <f t="shared" si="54"/>
        <v>2</v>
      </c>
    </row>
    <row r="161" spans="1:23" x14ac:dyDescent="0.25">
      <c r="A161" s="7">
        <v>22</v>
      </c>
      <c r="B161" s="18" t="str">
        <f>VLOOKUP($A161, Equipes!$A$3:$B$86, 2, FALSE)</f>
        <v>Almir RJ</v>
      </c>
      <c r="C161" s="17">
        <v>1</v>
      </c>
      <c r="D161" s="19" t="s">
        <v>26</v>
      </c>
      <c r="E161" s="17">
        <v>3</v>
      </c>
      <c r="F161" s="20" t="str">
        <f>VLOOKUP($G161, Equipes!$A$3:$B$86, 2, FALSE)</f>
        <v>Antonio RJ</v>
      </c>
      <c r="G161" s="21">
        <v>25</v>
      </c>
      <c r="H161" s="18">
        <v>58</v>
      </c>
      <c r="I161" s="18" t="s">
        <v>21</v>
      </c>
      <c r="J161" s="18">
        <v>5</v>
      </c>
      <c r="K161" s="18"/>
      <c r="M161" s="8" t="str">
        <f t="shared" si="44"/>
        <v>Almir RJ</v>
      </c>
      <c r="N161" s="8" t="str">
        <f t="shared" si="45"/>
        <v>Antonio RJ</v>
      </c>
      <c r="O161" s="8" t="str">
        <f t="shared" si="46"/>
        <v>Antonio RJ</v>
      </c>
      <c r="P161" s="8" t="str">
        <f t="shared" si="47"/>
        <v/>
      </c>
      <c r="Q161" s="8" t="str">
        <f t="shared" si="48"/>
        <v/>
      </c>
      <c r="R161" s="8" t="str">
        <f t="shared" si="49"/>
        <v>Almir RJ</v>
      </c>
      <c r="S161" s="8" t="str">
        <f t="shared" si="50"/>
        <v>Almir RJ</v>
      </c>
      <c r="T161" s="8">
        <f t="shared" si="51"/>
        <v>1</v>
      </c>
      <c r="U161" s="8" t="str">
        <f t="shared" si="52"/>
        <v>Antonio RJ</v>
      </c>
      <c r="V161" s="8">
        <f t="shared" si="53"/>
        <v>3</v>
      </c>
      <c r="W161" s="8">
        <f t="shared" si="54"/>
        <v>1</v>
      </c>
    </row>
    <row r="162" spans="1:23" x14ac:dyDescent="0.25">
      <c r="A162" s="7">
        <v>28</v>
      </c>
      <c r="B162" s="8" t="str">
        <f>VLOOKUP($A162, Equipes!$A$3:$B$86, 2, FALSE)</f>
        <v>-</v>
      </c>
      <c r="C162" s="17">
        <v>0</v>
      </c>
      <c r="D162" s="9" t="s">
        <v>26</v>
      </c>
      <c r="E162" s="17">
        <v>1</v>
      </c>
      <c r="F162" s="10" t="str">
        <f>VLOOKUP($G162, Equipes!$A$3:$B$86, 2, FALSE)</f>
        <v>Jorge Ferraz RJ</v>
      </c>
      <c r="G162" s="7">
        <v>23</v>
      </c>
      <c r="H162" s="8">
        <v>59</v>
      </c>
      <c r="I162" s="8" t="s">
        <v>21</v>
      </c>
      <c r="J162" s="8">
        <v>5</v>
      </c>
      <c r="M162" s="8" t="str">
        <f t="shared" si="44"/>
        <v>-</v>
      </c>
      <c r="N162" s="8" t="str">
        <f t="shared" si="45"/>
        <v>Jorge Ferraz RJ</v>
      </c>
      <c r="O162" s="8" t="str">
        <f t="shared" si="46"/>
        <v>Jorge Ferraz RJ</v>
      </c>
      <c r="P162" s="8" t="str">
        <f t="shared" si="47"/>
        <v/>
      </c>
      <c r="Q162" s="8" t="str">
        <f t="shared" si="48"/>
        <v/>
      </c>
      <c r="R162" s="8" t="str">
        <f t="shared" si="49"/>
        <v>-</v>
      </c>
      <c r="S162" s="8" t="str">
        <f t="shared" si="50"/>
        <v>-</v>
      </c>
      <c r="T162" s="8">
        <f t="shared" si="51"/>
        <v>0</v>
      </c>
      <c r="U162" s="8" t="str">
        <f t="shared" si="52"/>
        <v>Jorge Ferraz RJ</v>
      </c>
      <c r="V162" s="8">
        <f t="shared" si="53"/>
        <v>1</v>
      </c>
      <c r="W162" s="8">
        <f t="shared" si="54"/>
        <v>0</v>
      </c>
    </row>
    <row r="163" spans="1:23" x14ac:dyDescent="0.25">
      <c r="A163" s="7">
        <v>27</v>
      </c>
      <c r="B163" s="18" t="str">
        <f>VLOOKUP($A163, Equipes!$A$3:$B$86, 2, FALSE)</f>
        <v>Léo Carioca SP</v>
      </c>
      <c r="C163" s="17">
        <v>2</v>
      </c>
      <c r="D163" s="19" t="s">
        <v>26</v>
      </c>
      <c r="E163" s="17">
        <v>0</v>
      </c>
      <c r="F163" s="20" t="str">
        <f>VLOOKUP($G163, Equipes!$A$3:$B$86, 2, FALSE)</f>
        <v>Alencar SP</v>
      </c>
      <c r="G163" s="21">
        <v>26</v>
      </c>
      <c r="H163" s="18">
        <v>60</v>
      </c>
      <c r="I163" s="18" t="s">
        <v>21</v>
      </c>
      <c r="J163" s="18">
        <v>5</v>
      </c>
      <c r="K163" s="18"/>
      <c r="M163" s="8" t="str">
        <f t="shared" si="44"/>
        <v>Léo Carioca SP</v>
      </c>
      <c r="N163" s="8" t="str">
        <f t="shared" si="45"/>
        <v>Alencar SP</v>
      </c>
      <c r="O163" s="8" t="str">
        <f t="shared" si="46"/>
        <v>Léo Carioca SP</v>
      </c>
      <c r="P163" s="8" t="str">
        <f t="shared" si="47"/>
        <v/>
      </c>
      <c r="Q163" s="8" t="str">
        <f t="shared" si="48"/>
        <v/>
      </c>
      <c r="R163" s="8" t="str">
        <f t="shared" si="49"/>
        <v>Alencar SP</v>
      </c>
      <c r="S163" s="8" t="str">
        <f t="shared" si="50"/>
        <v>Léo Carioca SP</v>
      </c>
      <c r="T163" s="8">
        <f t="shared" si="51"/>
        <v>2</v>
      </c>
      <c r="U163" s="8" t="str">
        <f t="shared" si="52"/>
        <v>Alencar SP</v>
      </c>
      <c r="V163" s="8">
        <f t="shared" si="53"/>
        <v>0</v>
      </c>
      <c r="W163" s="8">
        <f t="shared" si="54"/>
        <v>2</v>
      </c>
    </row>
    <row r="164" spans="1:23" x14ac:dyDescent="0.25">
      <c r="A164" s="7">
        <v>29</v>
      </c>
      <c r="B164" s="8" t="str">
        <f>VLOOKUP($A164, Equipes!$A$3:$B$86, 2, FALSE)</f>
        <v>Jhonata AM</v>
      </c>
      <c r="C164" s="17">
        <v>0</v>
      </c>
      <c r="D164" s="9" t="s">
        <v>26</v>
      </c>
      <c r="E164" s="17">
        <v>1</v>
      </c>
      <c r="F164" s="10" t="str">
        <f>VLOOKUP($G164, Equipes!$A$3:$B$86, 2, FALSE)</f>
        <v>Erismar SP</v>
      </c>
      <c r="G164" s="7">
        <v>32</v>
      </c>
      <c r="H164" s="8">
        <v>61</v>
      </c>
      <c r="I164" s="8" t="s">
        <v>20</v>
      </c>
      <c r="J164" s="8">
        <v>5</v>
      </c>
      <c r="M164" s="8" t="str">
        <f t="shared" si="44"/>
        <v>Jhonata AM</v>
      </c>
      <c r="N164" s="8" t="str">
        <f t="shared" si="45"/>
        <v>Erismar SP</v>
      </c>
      <c r="O164" s="8" t="str">
        <f t="shared" si="46"/>
        <v>Erismar SP</v>
      </c>
      <c r="P164" s="8" t="str">
        <f t="shared" si="47"/>
        <v/>
      </c>
      <c r="Q164" s="8" t="str">
        <f t="shared" si="48"/>
        <v/>
      </c>
      <c r="R164" s="8" t="str">
        <f t="shared" si="49"/>
        <v>Jhonata AM</v>
      </c>
      <c r="S164" s="8" t="str">
        <f t="shared" si="50"/>
        <v>Jhonata AM</v>
      </c>
      <c r="T164" s="8">
        <f t="shared" si="51"/>
        <v>0</v>
      </c>
      <c r="U164" s="8" t="str">
        <f t="shared" si="52"/>
        <v>Erismar SP</v>
      </c>
      <c r="V164" s="8">
        <f t="shared" si="53"/>
        <v>1</v>
      </c>
      <c r="W164" s="8">
        <f t="shared" si="54"/>
        <v>0</v>
      </c>
    </row>
    <row r="165" spans="1:23" x14ac:dyDescent="0.25">
      <c r="A165" s="7">
        <v>35</v>
      </c>
      <c r="B165" s="18" t="str">
        <f>VLOOKUP($A165, Equipes!$A$3:$B$86, 2, FALSE)</f>
        <v>-</v>
      </c>
      <c r="C165" s="17">
        <v>0</v>
      </c>
      <c r="D165" s="19" t="s">
        <v>26</v>
      </c>
      <c r="E165" s="17">
        <v>1</v>
      </c>
      <c r="F165" s="20" t="str">
        <f>VLOOKUP($G165, Equipes!$A$3:$B$86, 2, FALSE)</f>
        <v>Sarti Neto RJ</v>
      </c>
      <c r="G165" s="21">
        <v>30</v>
      </c>
      <c r="H165" s="18">
        <v>62</v>
      </c>
      <c r="I165" s="18" t="s">
        <v>20</v>
      </c>
      <c r="J165" s="18">
        <v>5</v>
      </c>
      <c r="K165" s="18"/>
      <c r="M165" s="8" t="str">
        <f t="shared" si="44"/>
        <v>-</v>
      </c>
      <c r="N165" s="8" t="str">
        <f t="shared" si="45"/>
        <v>Sarti Neto RJ</v>
      </c>
      <c r="O165" s="8" t="str">
        <f t="shared" si="46"/>
        <v>Sarti Neto RJ</v>
      </c>
      <c r="P165" s="8" t="str">
        <f t="shared" si="47"/>
        <v/>
      </c>
      <c r="Q165" s="8" t="str">
        <f t="shared" si="48"/>
        <v/>
      </c>
      <c r="R165" s="8" t="str">
        <f t="shared" si="49"/>
        <v>-</v>
      </c>
      <c r="S165" s="8" t="str">
        <f t="shared" si="50"/>
        <v>-</v>
      </c>
      <c r="T165" s="8">
        <f t="shared" si="51"/>
        <v>0</v>
      </c>
      <c r="U165" s="8" t="str">
        <f t="shared" si="52"/>
        <v>Sarti Neto RJ</v>
      </c>
      <c r="V165" s="8">
        <f t="shared" si="53"/>
        <v>1</v>
      </c>
      <c r="W165" s="8">
        <f t="shared" si="54"/>
        <v>0</v>
      </c>
    </row>
    <row r="166" spans="1:23" x14ac:dyDescent="0.25">
      <c r="A166" s="7">
        <v>34</v>
      </c>
      <c r="B166" s="8" t="str">
        <f>VLOOKUP($A166, Equipes!$A$3:$B$86, 2, FALSE)</f>
        <v>Netynho PE</v>
      </c>
      <c r="C166" s="17">
        <v>1</v>
      </c>
      <c r="D166" s="9" t="s">
        <v>26</v>
      </c>
      <c r="E166" s="17">
        <v>0</v>
      </c>
      <c r="F166" s="10" t="str">
        <f>VLOOKUP($G166, Equipes!$A$3:$B$86, 2, FALSE)</f>
        <v>Rogelton PR</v>
      </c>
      <c r="G166" s="7">
        <v>33</v>
      </c>
      <c r="H166" s="8">
        <v>63</v>
      </c>
      <c r="I166" s="8" t="s">
        <v>20</v>
      </c>
      <c r="J166" s="8">
        <v>5</v>
      </c>
      <c r="M166" s="8" t="str">
        <f t="shared" si="44"/>
        <v>Netynho PE</v>
      </c>
      <c r="N166" s="8" t="str">
        <f t="shared" si="45"/>
        <v>Rogelton PR</v>
      </c>
      <c r="O166" s="8" t="str">
        <f t="shared" si="46"/>
        <v>Netynho PE</v>
      </c>
      <c r="P166" s="8" t="str">
        <f t="shared" si="47"/>
        <v/>
      </c>
      <c r="Q166" s="8" t="str">
        <f t="shared" si="48"/>
        <v/>
      </c>
      <c r="R166" s="8" t="str">
        <f t="shared" si="49"/>
        <v>Rogelton PR</v>
      </c>
      <c r="S166" s="8" t="str">
        <f t="shared" si="50"/>
        <v>Netynho PE</v>
      </c>
      <c r="T166" s="8">
        <f t="shared" si="51"/>
        <v>1</v>
      </c>
      <c r="U166" s="8" t="str">
        <f t="shared" si="52"/>
        <v>Rogelton PR</v>
      </c>
      <c r="V166" s="8">
        <f t="shared" si="53"/>
        <v>0</v>
      </c>
      <c r="W166" s="8">
        <f t="shared" si="54"/>
        <v>1</v>
      </c>
    </row>
    <row r="167" spans="1:23" x14ac:dyDescent="0.25">
      <c r="A167" s="7">
        <v>36</v>
      </c>
      <c r="B167" s="18" t="str">
        <f>VLOOKUP($A167, Equipes!$A$3:$B$86, 2, FALSE)</f>
        <v>Ricardo Guedes SC</v>
      </c>
      <c r="C167" s="17">
        <v>0</v>
      </c>
      <c r="D167" s="19" t="s">
        <v>26</v>
      </c>
      <c r="E167" s="17">
        <v>0</v>
      </c>
      <c r="F167" s="20" t="str">
        <f>VLOOKUP($G167, Equipes!$A$3:$B$86, 2, FALSE)</f>
        <v>Praciano CE</v>
      </c>
      <c r="G167" s="21">
        <v>39</v>
      </c>
      <c r="H167" s="18">
        <v>64</v>
      </c>
      <c r="I167" s="18" t="s">
        <v>30</v>
      </c>
      <c r="J167" s="18">
        <v>5</v>
      </c>
      <c r="K167" s="18"/>
      <c r="M167" s="8" t="str">
        <f t="shared" si="44"/>
        <v>Ricardo Guedes SC</v>
      </c>
      <c r="N167" s="8" t="str">
        <f t="shared" si="45"/>
        <v>Praciano CE</v>
      </c>
      <c r="O167" s="8" t="str">
        <f t="shared" si="46"/>
        <v/>
      </c>
      <c r="P167" s="8" t="str">
        <f t="shared" si="47"/>
        <v>Ricardo Guedes SC</v>
      </c>
      <c r="Q167" s="8" t="str">
        <f t="shared" si="48"/>
        <v>Praciano CE</v>
      </c>
      <c r="R167" s="8" t="str">
        <f t="shared" si="49"/>
        <v/>
      </c>
      <c r="S167" s="8" t="str">
        <f t="shared" si="50"/>
        <v>Ricardo Guedes SC</v>
      </c>
      <c r="T167" s="8">
        <f t="shared" si="51"/>
        <v>0</v>
      </c>
      <c r="U167" s="8" t="str">
        <f t="shared" si="52"/>
        <v>Praciano CE</v>
      </c>
      <c r="V167" s="8">
        <f t="shared" si="53"/>
        <v>0</v>
      </c>
      <c r="W167" s="8">
        <f t="shared" si="54"/>
        <v>0</v>
      </c>
    </row>
    <row r="168" spans="1:23" x14ac:dyDescent="0.25">
      <c r="B168" s="12" t="s">
        <v>40</v>
      </c>
      <c r="C168" s="13"/>
      <c r="D168" s="13"/>
      <c r="E168" s="13"/>
      <c r="F168" s="14"/>
      <c r="G168" s="15"/>
      <c r="H168" s="12" t="s">
        <v>15</v>
      </c>
      <c r="I168" s="12" t="s">
        <v>16</v>
      </c>
      <c r="J168" s="12" t="s">
        <v>17</v>
      </c>
      <c r="K168" s="16">
        <f>K3 + TIME(0,100,0)</f>
        <v>44849.673611111109</v>
      </c>
      <c r="M168" s="11" t="s">
        <v>18</v>
      </c>
      <c r="N168" s="11" t="s">
        <v>18</v>
      </c>
      <c r="O168" s="11" t="s">
        <v>19</v>
      </c>
      <c r="P168" s="11" t="s">
        <v>20</v>
      </c>
      <c r="Q168" s="11" t="s">
        <v>20</v>
      </c>
      <c r="R168" s="11" t="s">
        <v>21</v>
      </c>
      <c r="S168" s="11" t="s">
        <v>22</v>
      </c>
      <c r="T168" s="11" t="s">
        <v>23</v>
      </c>
      <c r="U168" s="11" t="s">
        <v>19</v>
      </c>
      <c r="V168" s="11" t="s">
        <v>24</v>
      </c>
      <c r="W168" s="11" t="s">
        <v>25</v>
      </c>
    </row>
    <row r="169" spans="1:23" x14ac:dyDescent="0.25">
      <c r="A169" s="7">
        <v>42</v>
      </c>
      <c r="B169" s="18" t="str">
        <f>VLOOKUP($A169, Equipes!$A$3:$B$86, 2, FALSE)</f>
        <v>-</v>
      </c>
      <c r="C169" s="17">
        <v>0</v>
      </c>
      <c r="D169" s="19" t="s">
        <v>26</v>
      </c>
      <c r="E169" s="17">
        <v>1</v>
      </c>
      <c r="F169" s="20" t="str">
        <f>VLOOKUP($G169, Equipes!$A$3:$B$86, 2, FALSE)</f>
        <v>Leo Anache MS</v>
      </c>
      <c r="G169" s="21">
        <v>37</v>
      </c>
      <c r="H169" s="18">
        <v>33</v>
      </c>
      <c r="I169" s="18" t="s">
        <v>30</v>
      </c>
      <c r="J169" s="18">
        <v>5</v>
      </c>
      <c r="K169" s="18"/>
      <c r="M169" s="8" t="str">
        <f t="shared" ref="M169:M200" si="55">IF(OR(C169 = "",E169 = ""), "", B169)</f>
        <v>-</v>
      </c>
      <c r="N169" s="8" t="str">
        <f t="shared" ref="N169:N200" si="56">IF(OR(C169 = "",E169 = ""), "", F169)</f>
        <v>Leo Anache MS</v>
      </c>
      <c r="O169" s="8" t="str">
        <f t="shared" ref="O169:O200" si="57">IF(C169&gt;E169,B169, IF(E169&gt;C169,F169, ""))</f>
        <v>Leo Anache MS</v>
      </c>
      <c r="P169" s="8" t="str">
        <f t="shared" ref="P169:P200" si="58">IF(OR(C169 = "",E169 = ""), "", IF(C169=E169,B169, ""))</f>
        <v/>
      </c>
      <c r="Q169" s="8" t="str">
        <f t="shared" ref="Q169:Q200" si="59">IF(OR(C169 = "",E169 = ""), "", IF(C169=E169,F169, ""))</f>
        <v/>
      </c>
      <c r="R169" s="8" t="str">
        <f t="shared" ref="R169:R200" si="60">IF(C169&gt;E169,F169, IF(E169&gt;C169,B169, ""))</f>
        <v>-</v>
      </c>
      <c r="S169" s="8" t="str">
        <f t="shared" ref="S169:S200" si="61">IF(OR(C169 = "",E169 = ""), "", B169)</f>
        <v>-</v>
      </c>
      <c r="T169" s="8">
        <f t="shared" ref="T169:T200" si="62">IF(C169 = "", "", C169)</f>
        <v>0</v>
      </c>
      <c r="U169" s="8" t="str">
        <f t="shared" ref="U169:U200" si="63">IF(OR(C169 = "",E169 = ""), "", F169)</f>
        <v>Leo Anache MS</v>
      </c>
      <c r="V169" s="8">
        <f t="shared" ref="V169:V200" si="64">IF(E169 = "", "", E169)</f>
        <v>1</v>
      </c>
      <c r="W169" s="8">
        <f t="shared" ref="W169:W200" si="65">IF(C169 = "", "", C169)</f>
        <v>0</v>
      </c>
    </row>
    <row r="170" spans="1:23" x14ac:dyDescent="0.25">
      <c r="A170" s="7">
        <v>41</v>
      </c>
      <c r="B170" s="8" t="str">
        <f>VLOOKUP($A170, Equipes!$A$3:$B$86, 2, FALSE)</f>
        <v>Baby SP</v>
      </c>
      <c r="C170" s="17">
        <v>2</v>
      </c>
      <c r="D170" s="9" t="s">
        <v>26</v>
      </c>
      <c r="E170" s="17">
        <v>3</v>
      </c>
      <c r="F170" s="10" t="str">
        <f>VLOOKUP($G170, Equipes!$A$3:$B$86, 2, FALSE)</f>
        <v>Leo Fernandes RJ</v>
      </c>
      <c r="G170" s="7">
        <v>40</v>
      </c>
      <c r="H170" s="8">
        <v>34</v>
      </c>
      <c r="I170" s="8" t="s">
        <v>30</v>
      </c>
      <c r="J170" s="8">
        <v>5</v>
      </c>
      <c r="M170" s="8" t="str">
        <f t="shared" si="55"/>
        <v>Baby SP</v>
      </c>
      <c r="N170" s="8" t="str">
        <f t="shared" si="56"/>
        <v>Leo Fernandes RJ</v>
      </c>
      <c r="O170" s="8" t="str">
        <f t="shared" si="57"/>
        <v>Leo Fernandes RJ</v>
      </c>
      <c r="P170" s="8" t="str">
        <f t="shared" si="58"/>
        <v/>
      </c>
      <c r="Q170" s="8" t="str">
        <f t="shared" si="59"/>
        <v/>
      </c>
      <c r="R170" s="8" t="str">
        <f t="shared" si="60"/>
        <v>Baby SP</v>
      </c>
      <c r="S170" s="8" t="str">
        <f t="shared" si="61"/>
        <v>Baby SP</v>
      </c>
      <c r="T170" s="8">
        <f t="shared" si="62"/>
        <v>2</v>
      </c>
      <c r="U170" s="8" t="str">
        <f t="shared" si="63"/>
        <v>Leo Fernandes RJ</v>
      </c>
      <c r="V170" s="8">
        <f t="shared" si="64"/>
        <v>3</v>
      </c>
      <c r="W170" s="8">
        <f t="shared" si="65"/>
        <v>2</v>
      </c>
    </row>
    <row r="171" spans="1:23" x14ac:dyDescent="0.25">
      <c r="A171" s="7">
        <v>43</v>
      </c>
      <c r="B171" s="18" t="str">
        <f>VLOOKUP($A171, Equipes!$A$3:$B$86, 2, FALSE)</f>
        <v>Marcelo Rodrigues PR</v>
      </c>
      <c r="C171" s="17">
        <v>2</v>
      </c>
      <c r="D171" s="19" t="s">
        <v>26</v>
      </c>
      <c r="E171" s="17">
        <v>0</v>
      </c>
      <c r="F171" s="20" t="str">
        <f>VLOOKUP($G171, Equipes!$A$3:$B$86, 2, FALSE)</f>
        <v>Ruas SP</v>
      </c>
      <c r="G171" s="21">
        <v>46</v>
      </c>
      <c r="H171" s="18">
        <v>35</v>
      </c>
      <c r="I171" s="18" t="s">
        <v>31</v>
      </c>
      <c r="J171" s="18">
        <v>5</v>
      </c>
      <c r="K171" s="18"/>
      <c r="M171" s="8" t="str">
        <f t="shared" si="55"/>
        <v>Marcelo Rodrigues PR</v>
      </c>
      <c r="N171" s="8" t="str">
        <f t="shared" si="56"/>
        <v>Ruas SP</v>
      </c>
      <c r="O171" s="8" t="str">
        <f t="shared" si="57"/>
        <v>Marcelo Rodrigues PR</v>
      </c>
      <c r="P171" s="8" t="str">
        <f t="shared" si="58"/>
        <v/>
      </c>
      <c r="Q171" s="8" t="str">
        <f t="shared" si="59"/>
        <v/>
      </c>
      <c r="R171" s="8" t="str">
        <f t="shared" si="60"/>
        <v>Ruas SP</v>
      </c>
      <c r="S171" s="8" t="str">
        <f t="shared" si="61"/>
        <v>Marcelo Rodrigues PR</v>
      </c>
      <c r="T171" s="8">
        <f t="shared" si="62"/>
        <v>2</v>
      </c>
      <c r="U171" s="8" t="str">
        <f t="shared" si="63"/>
        <v>Ruas SP</v>
      </c>
      <c r="V171" s="8">
        <f t="shared" si="64"/>
        <v>0</v>
      </c>
      <c r="W171" s="8">
        <f t="shared" si="65"/>
        <v>2</v>
      </c>
    </row>
    <row r="172" spans="1:23" x14ac:dyDescent="0.25">
      <c r="A172" s="7">
        <v>49</v>
      </c>
      <c r="B172" s="8" t="str">
        <f>VLOOKUP($A172, Equipes!$A$3:$B$86, 2, FALSE)</f>
        <v>-</v>
      </c>
      <c r="C172" s="17">
        <v>0</v>
      </c>
      <c r="D172" s="9" t="s">
        <v>26</v>
      </c>
      <c r="E172" s="17">
        <v>1</v>
      </c>
      <c r="F172" s="10" t="str">
        <f>VLOOKUP($G172, Equipes!$A$3:$B$86, 2, FALSE)</f>
        <v>Zé Spy RJ</v>
      </c>
      <c r="G172" s="7">
        <v>44</v>
      </c>
      <c r="H172" s="8">
        <v>36</v>
      </c>
      <c r="I172" s="8" t="s">
        <v>31</v>
      </c>
      <c r="J172" s="8">
        <v>5</v>
      </c>
      <c r="M172" s="8" t="str">
        <f t="shared" si="55"/>
        <v>-</v>
      </c>
      <c r="N172" s="8" t="str">
        <f t="shared" si="56"/>
        <v>Zé Spy RJ</v>
      </c>
      <c r="O172" s="8" t="str">
        <f t="shared" si="57"/>
        <v>Zé Spy RJ</v>
      </c>
      <c r="P172" s="8" t="str">
        <f t="shared" si="58"/>
        <v/>
      </c>
      <c r="Q172" s="8" t="str">
        <f t="shared" si="59"/>
        <v/>
      </c>
      <c r="R172" s="8" t="str">
        <f t="shared" si="60"/>
        <v>-</v>
      </c>
      <c r="S172" s="8" t="str">
        <f t="shared" si="61"/>
        <v>-</v>
      </c>
      <c r="T172" s="8">
        <f t="shared" si="62"/>
        <v>0</v>
      </c>
      <c r="U172" s="8" t="str">
        <f t="shared" si="63"/>
        <v>Zé Spy RJ</v>
      </c>
      <c r="V172" s="8">
        <f t="shared" si="64"/>
        <v>1</v>
      </c>
      <c r="W172" s="8">
        <f t="shared" si="65"/>
        <v>0</v>
      </c>
    </row>
    <row r="173" spans="1:23" x14ac:dyDescent="0.25">
      <c r="A173" s="7">
        <v>48</v>
      </c>
      <c r="B173" s="18" t="str">
        <f>VLOOKUP($A173, Equipes!$A$3:$B$86, 2, FALSE)</f>
        <v>Zanella SP</v>
      </c>
      <c r="C173" s="17">
        <v>2</v>
      </c>
      <c r="D173" s="19" t="s">
        <v>26</v>
      </c>
      <c r="E173" s="17">
        <v>2</v>
      </c>
      <c r="F173" s="20" t="str">
        <f>VLOOKUP($G173, Equipes!$A$3:$B$86, 2, FALSE)</f>
        <v>Sylvio PR</v>
      </c>
      <c r="G173" s="21">
        <v>47</v>
      </c>
      <c r="H173" s="18">
        <v>37</v>
      </c>
      <c r="I173" s="18" t="s">
        <v>31</v>
      </c>
      <c r="J173" s="18">
        <v>5</v>
      </c>
      <c r="K173" s="18"/>
      <c r="M173" s="8" t="str">
        <f t="shared" si="55"/>
        <v>Zanella SP</v>
      </c>
      <c r="N173" s="8" t="str">
        <f t="shared" si="56"/>
        <v>Sylvio PR</v>
      </c>
      <c r="O173" s="8" t="str">
        <f t="shared" si="57"/>
        <v/>
      </c>
      <c r="P173" s="8" t="str">
        <f t="shared" si="58"/>
        <v>Zanella SP</v>
      </c>
      <c r="Q173" s="8" t="str">
        <f t="shared" si="59"/>
        <v>Sylvio PR</v>
      </c>
      <c r="R173" s="8" t="str">
        <f t="shared" si="60"/>
        <v/>
      </c>
      <c r="S173" s="8" t="str">
        <f t="shared" si="61"/>
        <v>Zanella SP</v>
      </c>
      <c r="T173" s="8">
        <f t="shared" si="62"/>
        <v>2</v>
      </c>
      <c r="U173" s="8" t="str">
        <f t="shared" si="63"/>
        <v>Sylvio PR</v>
      </c>
      <c r="V173" s="8">
        <f t="shared" si="64"/>
        <v>2</v>
      </c>
      <c r="W173" s="8">
        <f t="shared" si="65"/>
        <v>2</v>
      </c>
    </row>
    <row r="174" spans="1:23" x14ac:dyDescent="0.25">
      <c r="A174" s="7">
        <v>50</v>
      </c>
      <c r="B174" s="8" t="str">
        <f>VLOOKUP($A174, Equipes!$A$3:$B$86, 2, FALSE)</f>
        <v>Edmilson Chagas RJ</v>
      </c>
      <c r="C174" s="17">
        <v>0</v>
      </c>
      <c r="D174" s="9" t="s">
        <v>26</v>
      </c>
      <c r="E174" s="17">
        <v>0</v>
      </c>
      <c r="F174" s="10" t="str">
        <f>VLOOKUP($G174, Equipes!$A$3:$B$86, 2, FALSE)</f>
        <v>Betaressi SP</v>
      </c>
      <c r="G174" s="7">
        <v>53</v>
      </c>
      <c r="H174" s="8">
        <v>38</v>
      </c>
      <c r="I174" s="8" t="s">
        <v>32</v>
      </c>
      <c r="J174" s="8">
        <v>5</v>
      </c>
      <c r="M174" s="8" t="str">
        <f t="shared" si="55"/>
        <v>Edmilson Chagas RJ</v>
      </c>
      <c r="N174" s="8" t="str">
        <f t="shared" si="56"/>
        <v>Betaressi SP</v>
      </c>
      <c r="O174" s="8" t="str">
        <f t="shared" si="57"/>
        <v/>
      </c>
      <c r="P174" s="8" t="str">
        <f t="shared" si="58"/>
        <v>Edmilson Chagas RJ</v>
      </c>
      <c r="Q174" s="8" t="str">
        <f t="shared" si="59"/>
        <v>Betaressi SP</v>
      </c>
      <c r="R174" s="8" t="str">
        <f t="shared" si="60"/>
        <v/>
      </c>
      <c r="S174" s="8" t="str">
        <f t="shared" si="61"/>
        <v>Edmilson Chagas RJ</v>
      </c>
      <c r="T174" s="8">
        <f t="shared" si="62"/>
        <v>0</v>
      </c>
      <c r="U174" s="8" t="str">
        <f t="shared" si="63"/>
        <v>Betaressi SP</v>
      </c>
      <c r="V174" s="8">
        <f t="shared" si="64"/>
        <v>0</v>
      </c>
      <c r="W174" s="8">
        <f t="shared" si="65"/>
        <v>0</v>
      </c>
    </row>
    <row r="175" spans="1:23" x14ac:dyDescent="0.25">
      <c r="A175" s="7">
        <v>56</v>
      </c>
      <c r="B175" s="18" t="str">
        <f>VLOOKUP($A175, Equipes!$A$3:$B$86, 2, FALSE)</f>
        <v>-</v>
      </c>
      <c r="C175" s="17">
        <v>0</v>
      </c>
      <c r="D175" s="19" t="s">
        <v>26</v>
      </c>
      <c r="E175" s="17">
        <v>1</v>
      </c>
      <c r="F175" s="20" t="str">
        <f>VLOOKUP($G175, Equipes!$A$3:$B$86, 2, FALSE)</f>
        <v>Harley RJ</v>
      </c>
      <c r="G175" s="21">
        <v>51</v>
      </c>
      <c r="H175" s="18">
        <v>39</v>
      </c>
      <c r="I175" s="18" t="s">
        <v>32</v>
      </c>
      <c r="J175" s="18">
        <v>5</v>
      </c>
      <c r="K175" s="18"/>
      <c r="M175" s="8" t="str">
        <f t="shared" si="55"/>
        <v>-</v>
      </c>
      <c r="N175" s="8" t="str">
        <f t="shared" si="56"/>
        <v>Harley RJ</v>
      </c>
      <c r="O175" s="8" t="str">
        <f t="shared" si="57"/>
        <v>Harley RJ</v>
      </c>
      <c r="P175" s="8" t="str">
        <f t="shared" si="58"/>
        <v/>
      </c>
      <c r="Q175" s="8" t="str">
        <f t="shared" si="59"/>
        <v/>
      </c>
      <c r="R175" s="8" t="str">
        <f t="shared" si="60"/>
        <v>-</v>
      </c>
      <c r="S175" s="8" t="str">
        <f t="shared" si="61"/>
        <v>-</v>
      </c>
      <c r="T175" s="8">
        <f t="shared" si="62"/>
        <v>0</v>
      </c>
      <c r="U175" s="8" t="str">
        <f t="shared" si="63"/>
        <v>Harley RJ</v>
      </c>
      <c r="V175" s="8">
        <f t="shared" si="64"/>
        <v>1</v>
      </c>
      <c r="W175" s="8">
        <f t="shared" si="65"/>
        <v>0</v>
      </c>
    </row>
    <row r="176" spans="1:23" x14ac:dyDescent="0.25">
      <c r="A176" s="7">
        <v>55</v>
      </c>
      <c r="B176" s="8" t="str">
        <f>VLOOKUP($A176, Equipes!$A$3:$B$86, 2, FALSE)</f>
        <v>Carlos André MG</v>
      </c>
      <c r="C176" s="17">
        <v>2</v>
      </c>
      <c r="D176" s="9" t="s">
        <v>26</v>
      </c>
      <c r="E176" s="17">
        <v>1</v>
      </c>
      <c r="F176" s="10" t="str">
        <f>VLOOKUP($G176, Equipes!$A$3:$B$86, 2, FALSE)</f>
        <v>Gabriela PA</v>
      </c>
      <c r="G176" s="7">
        <v>54</v>
      </c>
      <c r="H176" s="8">
        <v>40</v>
      </c>
      <c r="I176" s="8" t="s">
        <v>32</v>
      </c>
      <c r="J176" s="8">
        <v>5</v>
      </c>
      <c r="M176" s="8" t="str">
        <f t="shared" si="55"/>
        <v>Carlos André MG</v>
      </c>
      <c r="N176" s="8" t="str">
        <f t="shared" si="56"/>
        <v>Gabriela PA</v>
      </c>
      <c r="O176" s="8" t="str">
        <f t="shared" si="57"/>
        <v>Carlos André MG</v>
      </c>
      <c r="P176" s="8" t="str">
        <f t="shared" si="58"/>
        <v/>
      </c>
      <c r="Q176" s="8" t="str">
        <f t="shared" si="59"/>
        <v/>
      </c>
      <c r="R176" s="8" t="str">
        <f t="shared" si="60"/>
        <v>Gabriela PA</v>
      </c>
      <c r="S176" s="8" t="str">
        <f t="shared" si="61"/>
        <v>Carlos André MG</v>
      </c>
      <c r="T176" s="8">
        <f t="shared" si="62"/>
        <v>2</v>
      </c>
      <c r="U176" s="8" t="str">
        <f t="shared" si="63"/>
        <v>Gabriela PA</v>
      </c>
      <c r="V176" s="8">
        <f t="shared" si="64"/>
        <v>1</v>
      </c>
      <c r="W176" s="8">
        <f t="shared" si="65"/>
        <v>2</v>
      </c>
    </row>
    <row r="177" spans="1:23" x14ac:dyDescent="0.25">
      <c r="A177" s="7">
        <v>57</v>
      </c>
      <c r="B177" s="18" t="str">
        <f>VLOOKUP($A177, Equipes!$A$3:$B$86, 2, FALSE)</f>
        <v>Bruno Calinçane MG</v>
      </c>
      <c r="C177" s="17">
        <v>1</v>
      </c>
      <c r="D177" s="19" t="s">
        <v>26</v>
      </c>
      <c r="E177" s="17">
        <v>3</v>
      </c>
      <c r="F177" s="20" t="str">
        <f>VLOOKUP($G177, Equipes!$A$3:$B$86, 2, FALSE)</f>
        <v>Gilberto Almeida RJ</v>
      </c>
      <c r="G177" s="21">
        <v>60</v>
      </c>
      <c r="H177" s="18">
        <v>41</v>
      </c>
      <c r="I177" s="18" t="s">
        <v>33</v>
      </c>
      <c r="J177" s="18">
        <v>5</v>
      </c>
      <c r="K177" s="18"/>
      <c r="M177" s="8" t="str">
        <f t="shared" si="55"/>
        <v>Bruno Calinçane MG</v>
      </c>
      <c r="N177" s="8" t="str">
        <f t="shared" si="56"/>
        <v>Gilberto Almeida RJ</v>
      </c>
      <c r="O177" s="8" t="str">
        <f t="shared" si="57"/>
        <v>Gilberto Almeida RJ</v>
      </c>
      <c r="P177" s="8" t="str">
        <f t="shared" si="58"/>
        <v/>
      </c>
      <c r="Q177" s="8" t="str">
        <f t="shared" si="59"/>
        <v/>
      </c>
      <c r="R177" s="8" t="str">
        <f t="shared" si="60"/>
        <v>Bruno Calinçane MG</v>
      </c>
      <c r="S177" s="8" t="str">
        <f t="shared" si="61"/>
        <v>Bruno Calinçane MG</v>
      </c>
      <c r="T177" s="8">
        <f t="shared" si="62"/>
        <v>1</v>
      </c>
      <c r="U177" s="8" t="str">
        <f t="shared" si="63"/>
        <v>Gilberto Almeida RJ</v>
      </c>
      <c r="V177" s="8">
        <f t="shared" si="64"/>
        <v>3</v>
      </c>
      <c r="W177" s="8">
        <f t="shared" si="65"/>
        <v>1</v>
      </c>
    </row>
    <row r="178" spans="1:23" x14ac:dyDescent="0.25">
      <c r="A178" s="7">
        <v>63</v>
      </c>
      <c r="B178" s="8" t="str">
        <f>VLOOKUP($A178, Equipes!$A$3:$B$86, 2, FALSE)</f>
        <v>-</v>
      </c>
      <c r="C178" s="17">
        <v>0</v>
      </c>
      <c r="D178" s="9" t="s">
        <v>26</v>
      </c>
      <c r="E178" s="17">
        <v>1</v>
      </c>
      <c r="F178" s="10" t="str">
        <f>VLOOKUP($G178, Equipes!$A$3:$B$86, 2, FALSE)</f>
        <v>Leo Machado MG</v>
      </c>
      <c r="G178" s="7">
        <v>58</v>
      </c>
      <c r="H178" s="8">
        <v>42</v>
      </c>
      <c r="I178" s="8" t="s">
        <v>33</v>
      </c>
      <c r="J178" s="8">
        <v>5</v>
      </c>
      <c r="M178" s="8" t="str">
        <f t="shared" si="55"/>
        <v>-</v>
      </c>
      <c r="N178" s="8" t="str">
        <f t="shared" si="56"/>
        <v>Leo Machado MG</v>
      </c>
      <c r="O178" s="8" t="str">
        <f t="shared" si="57"/>
        <v>Leo Machado MG</v>
      </c>
      <c r="P178" s="8" t="str">
        <f t="shared" si="58"/>
        <v/>
      </c>
      <c r="Q178" s="8" t="str">
        <f t="shared" si="59"/>
        <v/>
      </c>
      <c r="R178" s="8" t="str">
        <f t="shared" si="60"/>
        <v>-</v>
      </c>
      <c r="S178" s="8" t="str">
        <f t="shared" si="61"/>
        <v>-</v>
      </c>
      <c r="T178" s="8">
        <f t="shared" si="62"/>
        <v>0</v>
      </c>
      <c r="U178" s="8" t="str">
        <f t="shared" si="63"/>
        <v>Leo Machado MG</v>
      </c>
      <c r="V178" s="8">
        <f t="shared" si="64"/>
        <v>1</v>
      </c>
      <c r="W178" s="8">
        <f t="shared" si="65"/>
        <v>0</v>
      </c>
    </row>
    <row r="179" spans="1:23" x14ac:dyDescent="0.25">
      <c r="A179" s="7">
        <v>62</v>
      </c>
      <c r="B179" s="18" t="str">
        <f>VLOOKUP($A179, Equipes!$A$3:$B$86, 2, FALSE)</f>
        <v>Sallys Martins SP</v>
      </c>
      <c r="C179" s="17">
        <v>1</v>
      </c>
      <c r="D179" s="19" t="s">
        <v>26</v>
      </c>
      <c r="E179" s="17">
        <v>5</v>
      </c>
      <c r="F179" s="20" t="str">
        <f>VLOOKUP($G179, Equipes!$A$3:$B$86, 2, FALSE)</f>
        <v>Porphirio RJ</v>
      </c>
      <c r="G179" s="21">
        <v>61</v>
      </c>
      <c r="H179" s="18">
        <v>43</v>
      </c>
      <c r="I179" s="18" t="s">
        <v>33</v>
      </c>
      <c r="J179" s="18">
        <v>5</v>
      </c>
      <c r="K179" s="18"/>
      <c r="M179" s="8" t="str">
        <f t="shared" si="55"/>
        <v>Sallys Martins SP</v>
      </c>
      <c r="N179" s="8" t="str">
        <f t="shared" si="56"/>
        <v>Porphirio RJ</v>
      </c>
      <c r="O179" s="8" t="str">
        <f t="shared" si="57"/>
        <v>Porphirio RJ</v>
      </c>
      <c r="P179" s="8" t="str">
        <f t="shared" si="58"/>
        <v/>
      </c>
      <c r="Q179" s="8" t="str">
        <f t="shared" si="59"/>
        <v/>
      </c>
      <c r="R179" s="8" t="str">
        <f t="shared" si="60"/>
        <v>Sallys Martins SP</v>
      </c>
      <c r="S179" s="8" t="str">
        <f t="shared" si="61"/>
        <v>Sallys Martins SP</v>
      </c>
      <c r="T179" s="8">
        <f t="shared" si="62"/>
        <v>1</v>
      </c>
      <c r="U179" s="8" t="str">
        <f t="shared" si="63"/>
        <v>Porphirio RJ</v>
      </c>
      <c r="V179" s="8">
        <f t="shared" si="64"/>
        <v>5</v>
      </c>
      <c r="W179" s="8">
        <f t="shared" si="65"/>
        <v>1</v>
      </c>
    </row>
    <row r="180" spans="1:23" x14ac:dyDescent="0.25">
      <c r="A180" s="7">
        <v>64</v>
      </c>
      <c r="B180" s="8" t="str">
        <f>VLOOKUP($A180, Equipes!$A$3:$B$86, 2, FALSE)</f>
        <v>André Santos RJ</v>
      </c>
      <c r="C180" s="17">
        <v>0</v>
      </c>
      <c r="D180" s="9" t="s">
        <v>26</v>
      </c>
      <c r="E180" s="17">
        <v>2</v>
      </c>
      <c r="F180" s="10" t="str">
        <f>VLOOKUP($G180, Equipes!$A$3:$B$86, 2, FALSE)</f>
        <v>Zero SP</v>
      </c>
      <c r="G180" s="7">
        <v>67</v>
      </c>
      <c r="H180" s="8">
        <v>44</v>
      </c>
      <c r="I180" s="8" t="s">
        <v>18</v>
      </c>
      <c r="J180" s="8">
        <v>5</v>
      </c>
      <c r="M180" s="8" t="str">
        <f t="shared" si="55"/>
        <v>André Santos RJ</v>
      </c>
      <c r="N180" s="8" t="str">
        <f t="shared" si="56"/>
        <v>Zero SP</v>
      </c>
      <c r="O180" s="8" t="str">
        <f t="shared" si="57"/>
        <v>Zero SP</v>
      </c>
      <c r="P180" s="8" t="str">
        <f t="shared" si="58"/>
        <v/>
      </c>
      <c r="Q180" s="8" t="str">
        <f t="shared" si="59"/>
        <v/>
      </c>
      <c r="R180" s="8" t="str">
        <f t="shared" si="60"/>
        <v>André Santos RJ</v>
      </c>
      <c r="S180" s="8" t="str">
        <f t="shared" si="61"/>
        <v>André Santos RJ</v>
      </c>
      <c r="T180" s="8">
        <f t="shared" si="62"/>
        <v>0</v>
      </c>
      <c r="U180" s="8" t="str">
        <f t="shared" si="63"/>
        <v>Zero SP</v>
      </c>
      <c r="V180" s="8">
        <f t="shared" si="64"/>
        <v>2</v>
      </c>
      <c r="W180" s="8">
        <f t="shared" si="65"/>
        <v>0</v>
      </c>
    </row>
    <row r="181" spans="1:23" x14ac:dyDescent="0.25">
      <c r="A181" s="7">
        <v>70</v>
      </c>
      <c r="B181" s="18" t="str">
        <f>VLOOKUP($A181, Equipes!$A$3:$B$86, 2, FALSE)</f>
        <v>-</v>
      </c>
      <c r="C181" s="17">
        <v>0</v>
      </c>
      <c r="D181" s="19" t="s">
        <v>26</v>
      </c>
      <c r="E181" s="17">
        <v>1</v>
      </c>
      <c r="F181" s="20" t="str">
        <f>VLOOKUP($G181, Equipes!$A$3:$B$86, 2, FALSE)</f>
        <v>Proença RJ</v>
      </c>
      <c r="G181" s="21">
        <v>65</v>
      </c>
      <c r="H181" s="18">
        <v>45</v>
      </c>
      <c r="I181" s="18" t="s">
        <v>18</v>
      </c>
      <c r="J181" s="18">
        <v>5</v>
      </c>
      <c r="K181" s="18"/>
      <c r="M181" s="8" t="str">
        <f t="shared" si="55"/>
        <v>-</v>
      </c>
      <c r="N181" s="8" t="str">
        <f t="shared" si="56"/>
        <v>Proença RJ</v>
      </c>
      <c r="O181" s="8" t="str">
        <f t="shared" si="57"/>
        <v>Proença RJ</v>
      </c>
      <c r="P181" s="8" t="str">
        <f t="shared" si="58"/>
        <v/>
      </c>
      <c r="Q181" s="8" t="str">
        <f t="shared" si="59"/>
        <v/>
      </c>
      <c r="R181" s="8" t="str">
        <f t="shared" si="60"/>
        <v>-</v>
      </c>
      <c r="S181" s="8" t="str">
        <f t="shared" si="61"/>
        <v>-</v>
      </c>
      <c r="T181" s="8">
        <f t="shared" si="62"/>
        <v>0</v>
      </c>
      <c r="U181" s="8" t="str">
        <f t="shared" si="63"/>
        <v>Proença RJ</v>
      </c>
      <c r="V181" s="8">
        <f t="shared" si="64"/>
        <v>1</v>
      </c>
      <c r="W181" s="8">
        <f t="shared" si="65"/>
        <v>0</v>
      </c>
    </row>
    <row r="182" spans="1:23" x14ac:dyDescent="0.25">
      <c r="A182" s="7">
        <v>69</v>
      </c>
      <c r="B182" s="8" t="str">
        <f>VLOOKUP($A182, Equipes!$A$3:$B$86, 2, FALSE)</f>
        <v>Rodrigo Martins CE</v>
      </c>
      <c r="C182" s="17">
        <v>0</v>
      </c>
      <c r="D182" s="9" t="s">
        <v>26</v>
      </c>
      <c r="E182" s="17">
        <v>2</v>
      </c>
      <c r="F182" s="10" t="str">
        <f>VLOOKUP($G182, Equipes!$A$3:$B$86, 2, FALSE)</f>
        <v>César Muniz RJ</v>
      </c>
      <c r="G182" s="7">
        <v>68</v>
      </c>
      <c r="H182" s="8">
        <v>46</v>
      </c>
      <c r="I182" s="8" t="s">
        <v>18</v>
      </c>
      <c r="J182" s="8">
        <v>5</v>
      </c>
      <c r="M182" s="8" t="str">
        <f t="shared" si="55"/>
        <v>Rodrigo Martins CE</v>
      </c>
      <c r="N182" s="8" t="str">
        <f t="shared" si="56"/>
        <v>César Muniz RJ</v>
      </c>
      <c r="O182" s="8" t="str">
        <f t="shared" si="57"/>
        <v>César Muniz RJ</v>
      </c>
      <c r="P182" s="8" t="str">
        <f t="shared" si="58"/>
        <v/>
      </c>
      <c r="Q182" s="8" t="str">
        <f t="shared" si="59"/>
        <v/>
      </c>
      <c r="R182" s="8" t="str">
        <f t="shared" si="60"/>
        <v>Rodrigo Martins CE</v>
      </c>
      <c r="S182" s="8" t="str">
        <f t="shared" si="61"/>
        <v>Rodrigo Martins CE</v>
      </c>
      <c r="T182" s="8">
        <f t="shared" si="62"/>
        <v>0</v>
      </c>
      <c r="U182" s="8" t="str">
        <f t="shared" si="63"/>
        <v>César Muniz RJ</v>
      </c>
      <c r="V182" s="8">
        <f t="shared" si="64"/>
        <v>2</v>
      </c>
      <c r="W182" s="8">
        <f t="shared" si="65"/>
        <v>0</v>
      </c>
    </row>
    <row r="183" spans="1:23" x14ac:dyDescent="0.25">
      <c r="A183" s="7">
        <v>71</v>
      </c>
      <c r="B183" s="18" t="str">
        <f>VLOOKUP($A183, Equipes!$A$3:$B$86, 2, FALSE)</f>
        <v>Rafael Marques RJ</v>
      </c>
      <c r="C183" s="17">
        <v>1</v>
      </c>
      <c r="D183" s="19" t="s">
        <v>26</v>
      </c>
      <c r="E183" s="17">
        <v>3</v>
      </c>
      <c r="F183" s="20" t="str">
        <f>VLOOKUP($G183, Equipes!$A$3:$B$86, 2, FALSE)</f>
        <v>Carlão PA</v>
      </c>
      <c r="G183" s="21">
        <v>74</v>
      </c>
      <c r="H183" s="18">
        <v>47</v>
      </c>
      <c r="I183" s="18" t="s">
        <v>34</v>
      </c>
      <c r="J183" s="18">
        <v>5</v>
      </c>
      <c r="K183" s="18"/>
      <c r="M183" s="8" t="str">
        <f t="shared" si="55"/>
        <v>Rafael Marques RJ</v>
      </c>
      <c r="N183" s="8" t="str">
        <f t="shared" si="56"/>
        <v>Carlão PA</v>
      </c>
      <c r="O183" s="8" t="str">
        <f t="shared" si="57"/>
        <v>Carlão PA</v>
      </c>
      <c r="P183" s="8" t="str">
        <f t="shared" si="58"/>
        <v/>
      </c>
      <c r="Q183" s="8" t="str">
        <f t="shared" si="59"/>
        <v/>
      </c>
      <c r="R183" s="8" t="str">
        <f t="shared" si="60"/>
        <v>Rafael Marques RJ</v>
      </c>
      <c r="S183" s="8" t="str">
        <f t="shared" si="61"/>
        <v>Rafael Marques RJ</v>
      </c>
      <c r="T183" s="8">
        <f t="shared" si="62"/>
        <v>1</v>
      </c>
      <c r="U183" s="8" t="str">
        <f t="shared" si="63"/>
        <v>Carlão PA</v>
      </c>
      <c r="V183" s="8">
        <f t="shared" si="64"/>
        <v>3</v>
      </c>
      <c r="W183" s="8">
        <f t="shared" si="65"/>
        <v>1</v>
      </c>
    </row>
    <row r="184" spans="1:23" x14ac:dyDescent="0.25">
      <c r="A184" s="7">
        <v>77</v>
      </c>
      <c r="B184" s="8" t="str">
        <f>VLOOKUP($A184, Equipes!$A$3:$B$86, 2, FALSE)</f>
        <v>-</v>
      </c>
      <c r="C184" s="17">
        <v>0</v>
      </c>
      <c r="D184" s="9" t="s">
        <v>26</v>
      </c>
      <c r="E184" s="17">
        <v>1</v>
      </c>
      <c r="F184" s="10" t="str">
        <f>VLOOKUP($G184, Equipes!$A$3:$B$86, 2, FALSE)</f>
        <v>Galdeano SP</v>
      </c>
      <c r="G184" s="7">
        <v>72</v>
      </c>
      <c r="H184" s="8">
        <v>48</v>
      </c>
      <c r="I184" s="8" t="s">
        <v>34</v>
      </c>
      <c r="J184" s="8">
        <v>5</v>
      </c>
      <c r="M184" s="8" t="str">
        <f t="shared" si="55"/>
        <v>-</v>
      </c>
      <c r="N184" s="8" t="str">
        <f t="shared" si="56"/>
        <v>Galdeano SP</v>
      </c>
      <c r="O184" s="8" t="str">
        <f t="shared" si="57"/>
        <v>Galdeano SP</v>
      </c>
      <c r="P184" s="8" t="str">
        <f t="shared" si="58"/>
        <v/>
      </c>
      <c r="Q184" s="8" t="str">
        <f t="shared" si="59"/>
        <v/>
      </c>
      <c r="R184" s="8" t="str">
        <f t="shared" si="60"/>
        <v>-</v>
      </c>
      <c r="S184" s="8" t="str">
        <f t="shared" si="61"/>
        <v>-</v>
      </c>
      <c r="T184" s="8">
        <f t="shared" si="62"/>
        <v>0</v>
      </c>
      <c r="U184" s="8" t="str">
        <f t="shared" si="63"/>
        <v>Galdeano SP</v>
      </c>
      <c r="V184" s="8">
        <f t="shared" si="64"/>
        <v>1</v>
      </c>
      <c r="W184" s="8">
        <f t="shared" si="65"/>
        <v>0</v>
      </c>
    </row>
    <row r="185" spans="1:23" x14ac:dyDescent="0.25">
      <c r="A185" s="7">
        <v>76</v>
      </c>
      <c r="B185" s="18" t="str">
        <f>VLOOKUP($A185, Equipes!$A$3:$B$86, 2, FALSE)</f>
        <v>João Carrasco DF</v>
      </c>
      <c r="C185" s="17">
        <v>0</v>
      </c>
      <c r="D185" s="19" t="s">
        <v>26</v>
      </c>
      <c r="E185" s="17">
        <v>2</v>
      </c>
      <c r="F185" s="20" t="str">
        <f>VLOOKUP($G185, Equipes!$A$3:$B$86, 2, FALSE)</f>
        <v>Armando Monteiro MS</v>
      </c>
      <c r="G185" s="21">
        <v>75</v>
      </c>
      <c r="H185" s="18">
        <v>49</v>
      </c>
      <c r="I185" s="18" t="s">
        <v>34</v>
      </c>
      <c r="J185" s="18">
        <v>5</v>
      </c>
      <c r="K185" s="18"/>
      <c r="M185" s="8" t="str">
        <f t="shared" si="55"/>
        <v>João Carrasco DF</v>
      </c>
      <c r="N185" s="8" t="str">
        <f t="shared" si="56"/>
        <v>Armando Monteiro MS</v>
      </c>
      <c r="O185" s="8" t="str">
        <f t="shared" si="57"/>
        <v>Armando Monteiro MS</v>
      </c>
      <c r="P185" s="8" t="str">
        <f t="shared" si="58"/>
        <v/>
      </c>
      <c r="Q185" s="8" t="str">
        <f t="shared" si="59"/>
        <v/>
      </c>
      <c r="R185" s="8" t="str">
        <f t="shared" si="60"/>
        <v>João Carrasco DF</v>
      </c>
      <c r="S185" s="8" t="str">
        <f t="shared" si="61"/>
        <v>João Carrasco DF</v>
      </c>
      <c r="T185" s="8">
        <f t="shared" si="62"/>
        <v>0</v>
      </c>
      <c r="U185" s="8" t="str">
        <f t="shared" si="63"/>
        <v>Armando Monteiro MS</v>
      </c>
      <c r="V185" s="8">
        <f t="shared" si="64"/>
        <v>2</v>
      </c>
      <c r="W185" s="8">
        <f t="shared" si="65"/>
        <v>0</v>
      </c>
    </row>
    <row r="186" spans="1:23" x14ac:dyDescent="0.25">
      <c r="A186" s="7">
        <v>78</v>
      </c>
      <c r="B186" s="8" t="str">
        <f>VLOOKUP($A186, Equipes!$A$3:$B$86, 2, FALSE)</f>
        <v>Flávio Oliveira DF</v>
      </c>
      <c r="C186" s="17">
        <v>2</v>
      </c>
      <c r="D186" s="9" t="s">
        <v>26</v>
      </c>
      <c r="E186" s="17">
        <v>1</v>
      </c>
      <c r="F186" s="10" t="str">
        <f>VLOOKUP($G186, Equipes!$A$3:$B$86, 2, FALSE)</f>
        <v>Heraldino RJ</v>
      </c>
      <c r="G186" s="7">
        <v>81</v>
      </c>
      <c r="H186" s="8">
        <v>50</v>
      </c>
      <c r="I186" s="8" t="s">
        <v>36</v>
      </c>
      <c r="J186" s="8">
        <v>5</v>
      </c>
      <c r="M186" s="8" t="str">
        <f t="shared" si="55"/>
        <v>Flávio Oliveira DF</v>
      </c>
      <c r="N186" s="8" t="str">
        <f t="shared" si="56"/>
        <v>Heraldino RJ</v>
      </c>
      <c r="O186" s="8" t="str">
        <f t="shared" si="57"/>
        <v>Flávio Oliveira DF</v>
      </c>
      <c r="P186" s="8" t="str">
        <f t="shared" si="58"/>
        <v/>
      </c>
      <c r="Q186" s="8" t="str">
        <f t="shared" si="59"/>
        <v/>
      </c>
      <c r="R186" s="8" t="str">
        <f t="shared" si="60"/>
        <v>Heraldino RJ</v>
      </c>
      <c r="S186" s="8" t="str">
        <f t="shared" si="61"/>
        <v>Flávio Oliveira DF</v>
      </c>
      <c r="T186" s="8">
        <f t="shared" si="62"/>
        <v>2</v>
      </c>
      <c r="U186" s="8" t="str">
        <f t="shared" si="63"/>
        <v>Heraldino RJ</v>
      </c>
      <c r="V186" s="8">
        <f t="shared" si="64"/>
        <v>1</v>
      </c>
      <c r="W186" s="8">
        <f t="shared" si="65"/>
        <v>2</v>
      </c>
    </row>
    <row r="187" spans="1:23" x14ac:dyDescent="0.25">
      <c r="A187" s="7">
        <v>84</v>
      </c>
      <c r="B187" s="18" t="str">
        <f>VLOOKUP($A187, Equipes!$A$3:$B$86, 2, FALSE)</f>
        <v>-</v>
      </c>
      <c r="C187" s="17">
        <v>0</v>
      </c>
      <c r="D187" s="19" t="s">
        <v>26</v>
      </c>
      <c r="E187" s="17">
        <v>1</v>
      </c>
      <c r="F187" s="20" t="str">
        <f>VLOOKUP($G187, Equipes!$A$3:$B$86, 2, FALSE)</f>
        <v>Luis Eduardo AM</v>
      </c>
      <c r="G187" s="21">
        <v>79</v>
      </c>
      <c r="H187" s="18">
        <v>51</v>
      </c>
      <c r="I187" s="18" t="s">
        <v>36</v>
      </c>
      <c r="J187" s="18">
        <v>5</v>
      </c>
      <c r="K187" s="18"/>
      <c r="M187" s="8" t="str">
        <f t="shared" si="55"/>
        <v>-</v>
      </c>
      <c r="N187" s="8" t="str">
        <f t="shared" si="56"/>
        <v>Luis Eduardo AM</v>
      </c>
      <c r="O187" s="8" t="str">
        <f t="shared" si="57"/>
        <v>Luis Eduardo AM</v>
      </c>
      <c r="P187" s="8" t="str">
        <f t="shared" si="58"/>
        <v/>
      </c>
      <c r="Q187" s="8" t="str">
        <f t="shared" si="59"/>
        <v/>
      </c>
      <c r="R187" s="8" t="str">
        <f t="shared" si="60"/>
        <v>-</v>
      </c>
      <c r="S187" s="8" t="str">
        <f t="shared" si="61"/>
        <v>-</v>
      </c>
      <c r="T187" s="8">
        <f t="shared" si="62"/>
        <v>0</v>
      </c>
      <c r="U187" s="8" t="str">
        <f t="shared" si="63"/>
        <v>Luis Eduardo AM</v>
      </c>
      <c r="V187" s="8">
        <f t="shared" si="64"/>
        <v>1</v>
      </c>
      <c r="W187" s="8">
        <f t="shared" si="65"/>
        <v>0</v>
      </c>
    </row>
    <row r="188" spans="1:23" x14ac:dyDescent="0.25">
      <c r="A188" s="7">
        <v>83</v>
      </c>
      <c r="B188" s="8" t="str">
        <f>VLOOKUP($A188, Equipes!$A$3:$B$86, 2, FALSE)</f>
        <v>Rafael Santos SP</v>
      </c>
      <c r="C188" s="17">
        <v>0</v>
      </c>
      <c r="D188" s="9" t="s">
        <v>26</v>
      </c>
      <c r="E188" s="17">
        <v>2</v>
      </c>
      <c r="F188" s="10" t="str">
        <f>VLOOKUP($G188, Equipes!$A$3:$B$86, 2, FALSE)</f>
        <v>Roberto Petrini PR</v>
      </c>
      <c r="G188" s="7">
        <v>82</v>
      </c>
      <c r="H188" s="8">
        <v>52</v>
      </c>
      <c r="I188" s="8" t="s">
        <v>36</v>
      </c>
      <c r="J188" s="8">
        <v>5</v>
      </c>
      <c r="M188" s="8" t="str">
        <f t="shared" si="55"/>
        <v>Rafael Santos SP</v>
      </c>
      <c r="N188" s="8" t="str">
        <f t="shared" si="56"/>
        <v>Roberto Petrini PR</v>
      </c>
      <c r="O188" s="8" t="str">
        <f t="shared" si="57"/>
        <v>Roberto Petrini PR</v>
      </c>
      <c r="P188" s="8" t="str">
        <f t="shared" si="58"/>
        <v/>
      </c>
      <c r="Q188" s="8" t="str">
        <f t="shared" si="59"/>
        <v/>
      </c>
      <c r="R188" s="8" t="str">
        <f t="shared" si="60"/>
        <v>Rafael Santos SP</v>
      </c>
      <c r="S188" s="8" t="str">
        <f t="shared" si="61"/>
        <v>Rafael Santos SP</v>
      </c>
      <c r="T188" s="8">
        <f t="shared" si="62"/>
        <v>0</v>
      </c>
      <c r="U188" s="8" t="str">
        <f t="shared" si="63"/>
        <v>Roberto Petrini PR</v>
      </c>
      <c r="V188" s="8">
        <f t="shared" si="64"/>
        <v>2</v>
      </c>
      <c r="W188" s="8">
        <f t="shared" si="65"/>
        <v>0</v>
      </c>
    </row>
    <row r="189" spans="1:23" x14ac:dyDescent="0.25">
      <c r="A189" s="7">
        <v>1</v>
      </c>
      <c r="B189" s="18" t="str">
        <f>VLOOKUP($A189, Equipes!$A$3:$B$86, 2, FALSE)</f>
        <v>Rodrigo Costa RJ</v>
      </c>
      <c r="C189" s="17">
        <v>2</v>
      </c>
      <c r="D189" s="19" t="s">
        <v>26</v>
      </c>
      <c r="E189" s="17">
        <v>2</v>
      </c>
      <c r="F189" s="20" t="str">
        <f>VLOOKUP($G189, Equipes!$A$3:$B$86, 2, FALSE)</f>
        <v>Júlio Ramos SC</v>
      </c>
      <c r="G189" s="21">
        <v>3</v>
      </c>
      <c r="H189" s="18">
        <v>53</v>
      </c>
      <c r="I189" s="18" t="s">
        <v>27</v>
      </c>
      <c r="J189" s="18">
        <v>6</v>
      </c>
      <c r="K189" s="18"/>
      <c r="M189" s="8" t="str">
        <f t="shared" si="55"/>
        <v>Rodrigo Costa RJ</v>
      </c>
      <c r="N189" s="8" t="str">
        <f t="shared" si="56"/>
        <v>Júlio Ramos SC</v>
      </c>
      <c r="O189" s="8" t="str">
        <f t="shared" si="57"/>
        <v/>
      </c>
      <c r="P189" s="8" t="str">
        <f t="shared" si="58"/>
        <v>Rodrigo Costa RJ</v>
      </c>
      <c r="Q189" s="8" t="str">
        <f t="shared" si="59"/>
        <v>Júlio Ramos SC</v>
      </c>
      <c r="R189" s="8" t="str">
        <f t="shared" si="60"/>
        <v/>
      </c>
      <c r="S189" s="8" t="str">
        <f t="shared" si="61"/>
        <v>Rodrigo Costa RJ</v>
      </c>
      <c r="T189" s="8">
        <f t="shared" si="62"/>
        <v>2</v>
      </c>
      <c r="U189" s="8" t="str">
        <f t="shared" si="63"/>
        <v>Júlio Ramos SC</v>
      </c>
      <c r="V189" s="8">
        <f t="shared" si="64"/>
        <v>2</v>
      </c>
      <c r="W189" s="8">
        <f t="shared" si="65"/>
        <v>2</v>
      </c>
    </row>
    <row r="190" spans="1:23" x14ac:dyDescent="0.25">
      <c r="A190" s="7">
        <v>4</v>
      </c>
      <c r="B190" s="8" t="str">
        <f>VLOOKUP($A190, Equipes!$A$3:$B$86, 2, FALSE)</f>
        <v>George Aguiar SC</v>
      </c>
      <c r="C190" s="17">
        <v>0</v>
      </c>
      <c r="D190" s="9" t="s">
        <v>26</v>
      </c>
      <c r="E190" s="17">
        <v>0</v>
      </c>
      <c r="F190" s="10" t="str">
        <f>VLOOKUP($G190, Equipes!$A$3:$B$86, 2, FALSE)</f>
        <v>Paulinho DF</v>
      </c>
      <c r="G190" s="7">
        <v>2</v>
      </c>
      <c r="H190" s="8">
        <v>54</v>
      </c>
      <c r="I190" s="8" t="s">
        <v>27</v>
      </c>
      <c r="J190" s="8">
        <v>6</v>
      </c>
      <c r="M190" s="8" t="str">
        <f t="shared" si="55"/>
        <v>George Aguiar SC</v>
      </c>
      <c r="N190" s="8" t="str">
        <f t="shared" si="56"/>
        <v>Paulinho DF</v>
      </c>
      <c r="O190" s="8" t="str">
        <f t="shared" si="57"/>
        <v/>
      </c>
      <c r="P190" s="8" t="str">
        <f t="shared" si="58"/>
        <v>George Aguiar SC</v>
      </c>
      <c r="Q190" s="8" t="str">
        <f t="shared" si="59"/>
        <v>Paulinho DF</v>
      </c>
      <c r="R190" s="8" t="str">
        <f t="shared" si="60"/>
        <v/>
      </c>
      <c r="S190" s="8" t="str">
        <f t="shared" si="61"/>
        <v>George Aguiar SC</v>
      </c>
      <c r="T190" s="8">
        <f t="shared" si="62"/>
        <v>0</v>
      </c>
      <c r="U190" s="8" t="str">
        <f t="shared" si="63"/>
        <v>Paulinho DF</v>
      </c>
      <c r="V190" s="8">
        <f t="shared" si="64"/>
        <v>0</v>
      </c>
      <c r="W190" s="8">
        <f t="shared" si="65"/>
        <v>0</v>
      </c>
    </row>
    <row r="191" spans="1:23" x14ac:dyDescent="0.25">
      <c r="A191" s="7">
        <v>7</v>
      </c>
      <c r="B191" s="18" t="str">
        <f>VLOOKUP($A191, Equipes!$A$3:$B$86, 2, FALSE)</f>
        <v>Flávio Campos DF</v>
      </c>
      <c r="C191" s="17">
        <v>1</v>
      </c>
      <c r="D191" s="19" t="s">
        <v>26</v>
      </c>
      <c r="E191" s="17">
        <v>0</v>
      </c>
      <c r="F191" s="20" t="str">
        <f>VLOOKUP($G191, Equipes!$A$3:$B$86, 2, FALSE)</f>
        <v>Luporini SP</v>
      </c>
      <c r="G191" s="21">
        <v>6</v>
      </c>
      <c r="H191" s="18">
        <v>55</v>
      </c>
      <c r="I191" s="18" t="s">
        <v>27</v>
      </c>
      <c r="J191" s="18">
        <v>6</v>
      </c>
      <c r="K191" s="18"/>
      <c r="M191" s="8" t="str">
        <f t="shared" si="55"/>
        <v>Flávio Campos DF</v>
      </c>
      <c r="N191" s="8" t="str">
        <f t="shared" si="56"/>
        <v>Luporini SP</v>
      </c>
      <c r="O191" s="8" t="str">
        <f t="shared" si="57"/>
        <v>Flávio Campos DF</v>
      </c>
      <c r="P191" s="8" t="str">
        <f t="shared" si="58"/>
        <v/>
      </c>
      <c r="Q191" s="8" t="str">
        <f t="shared" si="59"/>
        <v/>
      </c>
      <c r="R191" s="8" t="str">
        <f t="shared" si="60"/>
        <v>Luporini SP</v>
      </c>
      <c r="S191" s="8" t="str">
        <f t="shared" si="61"/>
        <v>Flávio Campos DF</v>
      </c>
      <c r="T191" s="8">
        <f t="shared" si="62"/>
        <v>1</v>
      </c>
      <c r="U191" s="8" t="str">
        <f t="shared" si="63"/>
        <v>Luporini SP</v>
      </c>
      <c r="V191" s="8">
        <f t="shared" si="64"/>
        <v>0</v>
      </c>
      <c r="W191" s="8">
        <f t="shared" si="65"/>
        <v>1</v>
      </c>
    </row>
    <row r="192" spans="1:23" x14ac:dyDescent="0.25">
      <c r="A192" s="7">
        <v>8</v>
      </c>
      <c r="B192" s="8" t="str">
        <f>VLOOKUP($A192, Equipes!$A$3:$B$86, 2, FALSE)</f>
        <v>Kojala MG</v>
      </c>
      <c r="C192" s="17">
        <v>3</v>
      </c>
      <c r="D192" s="9" t="s">
        <v>26</v>
      </c>
      <c r="E192" s="17">
        <v>0</v>
      </c>
      <c r="F192" s="10" t="str">
        <f>VLOOKUP($G192, Equipes!$A$3:$B$86, 2, FALSE)</f>
        <v>Ricardo Teles MS</v>
      </c>
      <c r="G192" s="7">
        <v>10</v>
      </c>
      <c r="H192" s="8">
        <v>56</v>
      </c>
      <c r="I192" s="8" t="s">
        <v>28</v>
      </c>
      <c r="J192" s="8">
        <v>6</v>
      </c>
      <c r="M192" s="8" t="str">
        <f t="shared" si="55"/>
        <v>Kojala MG</v>
      </c>
      <c r="N192" s="8" t="str">
        <f t="shared" si="56"/>
        <v>Ricardo Teles MS</v>
      </c>
      <c r="O192" s="8" t="str">
        <f t="shared" si="57"/>
        <v>Kojala MG</v>
      </c>
      <c r="P192" s="8" t="str">
        <f t="shared" si="58"/>
        <v/>
      </c>
      <c r="Q192" s="8" t="str">
        <f t="shared" si="59"/>
        <v/>
      </c>
      <c r="R192" s="8" t="str">
        <f t="shared" si="60"/>
        <v>Ricardo Teles MS</v>
      </c>
      <c r="S192" s="8" t="str">
        <f t="shared" si="61"/>
        <v>Kojala MG</v>
      </c>
      <c r="T192" s="8">
        <f t="shared" si="62"/>
        <v>3</v>
      </c>
      <c r="U192" s="8" t="str">
        <f t="shared" si="63"/>
        <v>Ricardo Teles MS</v>
      </c>
      <c r="V192" s="8">
        <f t="shared" si="64"/>
        <v>0</v>
      </c>
      <c r="W192" s="8">
        <f t="shared" si="65"/>
        <v>3</v>
      </c>
    </row>
    <row r="193" spans="1:23" x14ac:dyDescent="0.25">
      <c r="A193" s="7">
        <v>11</v>
      </c>
      <c r="B193" s="18" t="str">
        <f>VLOOKUP($A193, Equipes!$A$3:$B$86, 2, FALSE)</f>
        <v>Nicholas Rodrigues RJ</v>
      </c>
      <c r="C193" s="17">
        <v>2</v>
      </c>
      <c r="D193" s="19" t="s">
        <v>26</v>
      </c>
      <c r="E193" s="17">
        <v>1</v>
      </c>
      <c r="F193" s="20" t="str">
        <f>VLOOKUP($G193, Equipes!$A$3:$B$86, 2, FALSE)</f>
        <v>Ademir RJ</v>
      </c>
      <c r="G193" s="21">
        <v>9</v>
      </c>
      <c r="H193" s="18">
        <v>57</v>
      </c>
      <c r="I193" s="18" t="s">
        <v>28</v>
      </c>
      <c r="J193" s="18">
        <v>6</v>
      </c>
      <c r="K193" s="18"/>
      <c r="M193" s="8" t="str">
        <f t="shared" si="55"/>
        <v>Nicholas Rodrigues RJ</v>
      </c>
      <c r="N193" s="8" t="str">
        <f t="shared" si="56"/>
        <v>Ademir RJ</v>
      </c>
      <c r="O193" s="8" t="str">
        <f t="shared" si="57"/>
        <v>Nicholas Rodrigues RJ</v>
      </c>
      <c r="P193" s="8" t="str">
        <f t="shared" si="58"/>
        <v/>
      </c>
      <c r="Q193" s="8" t="str">
        <f t="shared" si="59"/>
        <v/>
      </c>
      <c r="R193" s="8" t="str">
        <f t="shared" si="60"/>
        <v>Ademir RJ</v>
      </c>
      <c r="S193" s="8" t="str">
        <f t="shared" si="61"/>
        <v>Nicholas Rodrigues RJ</v>
      </c>
      <c r="T193" s="8">
        <f t="shared" si="62"/>
        <v>2</v>
      </c>
      <c r="U193" s="8" t="str">
        <f t="shared" si="63"/>
        <v>Ademir RJ</v>
      </c>
      <c r="V193" s="8">
        <f t="shared" si="64"/>
        <v>1</v>
      </c>
      <c r="W193" s="8">
        <f t="shared" si="65"/>
        <v>2</v>
      </c>
    </row>
    <row r="194" spans="1:23" x14ac:dyDescent="0.25">
      <c r="A194" s="7">
        <v>14</v>
      </c>
      <c r="B194" s="8" t="str">
        <f>VLOOKUP($A194, Equipes!$A$3:$B$86, 2, FALSE)</f>
        <v>Lander GO</v>
      </c>
      <c r="C194" s="17">
        <v>1</v>
      </c>
      <c r="D194" s="9" t="s">
        <v>26</v>
      </c>
      <c r="E194" s="17">
        <v>0</v>
      </c>
      <c r="F194" s="10" t="str">
        <f>VLOOKUP($G194, Equipes!$A$3:$B$86, 2, FALSE)</f>
        <v>Bispo RJ</v>
      </c>
      <c r="G194" s="7">
        <v>13</v>
      </c>
      <c r="H194" s="8">
        <v>58</v>
      </c>
      <c r="I194" s="8" t="s">
        <v>28</v>
      </c>
      <c r="J194" s="8">
        <v>6</v>
      </c>
      <c r="M194" s="8" t="str">
        <f t="shared" si="55"/>
        <v>Lander GO</v>
      </c>
      <c r="N194" s="8" t="str">
        <f t="shared" si="56"/>
        <v>Bispo RJ</v>
      </c>
      <c r="O194" s="8" t="str">
        <f t="shared" si="57"/>
        <v>Lander GO</v>
      </c>
      <c r="P194" s="8" t="str">
        <f t="shared" si="58"/>
        <v/>
      </c>
      <c r="Q194" s="8" t="str">
        <f t="shared" si="59"/>
        <v/>
      </c>
      <c r="R194" s="8" t="str">
        <f t="shared" si="60"/>
        <v>Bispo RJ</v>
      </c>
      <c r="S194" s="8" t="str">
        <f t="shared" si="61"/>
        <v>Lander GO</v>
      </c>
      <c r="T194" s="8">
        <f t="shared" si="62"/>
        <v>1</v>
      </c>
      <c r="U194" s="8" t="str">
        <f t="shared" si="63"/>
        <v>Bispo RJ</v>
      </c>
      <c r="V194" s="8">
        <f t="shared" si="64"/>
        <v>0</v>
      </c>
      <c r="W194" s="8">
        <f t="shared" si="65"/>
        <v>1</v>
      </c>
    </row>
    <row r="195" spans="1:23" x14ac:dyDescent="0.25">
      <c r="A195" s="7">
        <v>15</v>
      </c>
      <c r="B195" s="18" t="str">
        <f>VLOOKUP($A195, Equipes!$A$3:$B$86, 2, FALSE)</f>
        <v>Marcinho RJ</v>
      </c>
      <c r="C195" s="17">
        <v>1</v>
      </c>
      <c r="D195" s="19" t="s">
        <v>26</v>
      </c>
      <c r="E195" s="17">
        <v>3</v>
      </c>
      <c r="F195" s="20" t="str">
        <f>VLOOKUP($G195, Equipes!$A$3:$B$86, 2, FALSE)</f>
        <v>Jorge Calberg PR</v>
      </c>
      <c r="G195" s="21">
        <v>17</v>
      </c>
      <c r="H195" s="18">
        <v>59</v>
      </c>
      <c r="I195" s="18" t="s">
        <v>29</v>
      </c>
      <c r="J195" s="18">
        <v>6</v>
      </c>
      <c r="K195" s="18"/>
      <c r="M195" s="8" t="str">
        <f t="shared" si="55"/>
        <v>Marcinho RJ</v>
      </c>
      <c r="N195" s="8" t="str">
        <f t="shared" si="56"/>
        <v>Jorge Calberg PR</v>
      </c>
      <c r="O195" s="8" t="str">
        <f t="shared" si="57"/>
        <v>Jorge Calberg PR</v>
      </c>
      <c r="P195" s="8" t="str">
        <f t="shared" si="58"/>
        <v/>
      </c>
      <c r="Q195" s="8" t="str">
        <f t="shared" si="59"/>
        <v/>
      </c>
      <c r="R195" s="8" t="str">
        <f t="shared" si="60"/>
        <v>Marcinho RJ</v>
      </c>
      <c r="S195" s="8" t="str">
        <f t="shared" si="61"/>
        <v>Marcinho RJ</v>
      </c>
      <c r="T195" s="8">
        <f t="shared" si="62"/>
        <v>1</v>
      </c>
      <c r="U195" s="8" t="str">
        <f t="shared" si="63"/>
        <v>Jorge Calberg PR</v>
      </c>
      <c r="V195" s="8">
        <f t="shared" si="64"/>
        <v>3</v>
      </c>
      <c r="W195" s="8">
        <f t="shared" si="65"/>
        <v>1</v>
      </c>
    </row>
    <row r="196" spans="1:23" x14ac:dyDescent="0.25">
      <c r="A196" s="7">
        <v>18</v>
      </c>
      <c r="B196" s="8" t="str">
        <f>VLOOKUP($A196, Equipes!$A$3:$B$86, 2, FALSE)</f>
        <v>Augusto Barba SM</v>
      </c>
      <c r="C196" s="17">
        <v>0</v>
      </c>
      <c r="D196" s="9" t="s">
        <v>26</v>
      </c>
      <c r="E196" s="17">
        <v>0</v>
      </c>
      <c r="F196" s="10" t="str">
        <f>VLOOKUP($G196, Equipes!$A$3:$B$86, 2, FALSE)</f>
        <v>Davi Trigueiros PR</v>
      </c>
      <c r="G196" s="7">
        <v>16</v>
      </c>
      <c r="H196" s="8">
        <v>60</v>
      </c>
      <c r="I196" s="8" t="s">
        <v>29</v>
      </c>
      <c r="J196" s="8">
        <v>6</v>
      </c>
      <c r="M196" s="8" t="str">
        <f t="shared" si="55"/>
        <v>Augusto Barba SM</v>
      </c>
      <c r="N196" s="8" t="str">
        <f t="shared" si="56"/>
        <v>Davi Trigueiros PR</v>
      </c>
      <c r="O196" s="8" t="str">
        <f t="shared" si="57"/>
        <v/>
      </c>
      <c r="P196" s="8" t="str">
        <f t="shared" si="58"/>
        <v>Augusto Barba SM</v>
      </c>
      <c r="Q196" s="8" t="str">
        <f t="shared" si="59"/>
        <v>Davi Trigueiros PR</v>
      </c>
      <c r="R196" s="8" t="str">
        <f t="shared" si="60"/>
        <v/>
      </c>
      <c r="S196" s="8" t="str">
        <f t="shared" si="61"/>
        <v>Augusto Barba SM</v>
      </c>
      <c r="T196" s="8">
        <f t="shared" si="62"/>
        <v>0</v>
      </c>
      <c r="U196" s="8" t="str">
        <f t="shared" si="63"/>
        <v>Davi Trigueiros PR</v>
      </c>
      <c r="V196" s="8">
        <f t="shared" si="64"/>
        <v>0</v>
      </c>
      <c r="W196" s="8">
        <f t="shared" si="65"/>
        <v>0</v>
      </c>
    </row>
    <row r="197" spans="1:23" x14ac:dyDescent="0.25">
      <c r="A197" s="7">
        <v>21</v>
      </c>
      <c r="B197" s="18" t="str">
        <f>VLOOKUP($A197, Equipes!$A$3:$B$86, 2, FALSE)</f>
        <v>Chicones DF</v>
      </c>
      <c r="C197" s="17">
        <v>0</v>
      </c>
      <c r="D197" s="19" t="s">
        <v>26</v>
      </c>
      <c r="E197" s="17">
        <v>0</v>
      </c>
      <c r="F197" s="20" t="str">
        <f>VLOOKUP($G197, Equipes!$A$3:$B$86, 2, FALSE)</f>
        <v>Oswaldo Fabeni SC</v>
      </c>
      <c r="G197" s="21">
        <v>20</v>
      </c>
      <c r="H197" s="18">
        <v>61</v>
      </c>
      <c r="I197" s="18" t="s">
        <v>29</v>
      </c>
      <c r="J197" s="18">
        <v>6</v>
      </c>
      <c r="K197" s="18"/>
      <c r="M197" s="8" t="str">
        <f t="shared" si="55"/>
        <v>Chicones DF</v>
      </c>
      <c r="N197" s="8" t="str">
        <f t="shared" si="56"/>
        <v>Oswaldo Fabeni SC</v>
      </c>
      <c r="O197" s="8" t="str">
        <f t="shared" si="57"/>
        <v/>
      </c>
      <c r="P197" s="8" t="str">
        <f t="shared" si="58"/>
        <v>Chicones DF</v>
      </c>
      <c r="Q197" s="8" t="str">
        <f t="shared" si="59"/>
        <v>Oswaldo Fabeni SC</v>
      </c>
      <c r="R197" s="8" t="str">
        <f t="shared" si="60"/>
        <v/>
      </c>
      <c r="S197" s="8" t="str">
        <f t="shared" si="61"/>
        <v>Chicones DF</v>
      </c>
      <c r="T197" s="8">
        <f t="shared" si="62"/>
        <v>0</v>
      </c>
      <c r="U197" s="8" t="str">
        <f t="shared" si="63"/>
        <v>Oswaldo Fabeni SC</v>
      </c>
      <c r="V197" s="8">
        <f t="shared" si="64"/>
        <v>0</v>
      </c>
      <c r="W197" s="8">
        <f t="shared" si="65"/>
        <v>0</v>
      </c>
    </row>
    <row r="198" spans="1:23" x14ac:dyDescent="0.25">
      <c r="A198" s="7">
        <v>22</v>
      </c>
      <c r="B198" s="8" t="str">
        <f>VLOOKUP($A198, Equipes!$A$3:$B$86, 2, FALSE)</f>
        <v>Almir RJ</v>
      </c>
      <c r="C198" s="17">
        <v>4</v>
      </c>
      <c r="D198" s="9" t="s">
        <v>26</v>
      </c>
      <c r="E198" s="17">
        <v>2</v>
      </c>
      <c r="F198" s="10" t="str">
        <f>VLOOKUP($G198, Equipes!$A$3:$B$86, 2, FALSE)</f>
        <v>Marcus Ohya PR</v>
      </c>
      <c r="G198" s="7">
        <v>24</v>
      </c>
      <c r="H198" s="8">
        <v>62</v>
      </c>
      <c r="I198" s="8" t="s">
        <v>21</v>
      </c>
      <c r="J198" s="8">
        <v>6</v>
      </c>
      <c r="M198" s="8" t="str">
        <f t="shared" si="55"/>
        <v>Almir RJ</v>
      </c>
      <c r="N198" s="8" t="str">
        <f t="shared" si="56"/>
        <v>Marcus Ohya PR</v>
      </c>
      <c r="O198" s="8" t="str">
        <f t="shared" si="57"/>
        <v>Almir RJ</v>
      </c>
      <c r="P198" s="8" t="str">
        <f t="shared" si="58"/>
        <v/>
      </c>
      <c r="Q198" s="8" t="str">
        <f t="shared" si="59"/>
        <v/>
      </c>
      <c r="R198" s="8" t="str">
        <f t="shared" si="60"/>
        <v>Marcus Ohya PR</v>
      </c>
      <c r="S198" s="8" t="str">
        <f t="shared" si="61"/>
        <v>Almir RJ</v>
      </c>
      <c r="T198" s="8">
        <f t="shared" si="62"/>
        <v>4</v>
      </c>
      <c r="U198" s="8" t="str">
        <f t="shared" si="63"/>
        <v>Marcus Ohya PR</v>
      </c>
      <c r="V198" s="8">
        <f t="shared" si="64"/>
        <v>2</v>
      </c>
      <c r="W198" s="8">
        <f t="shared" si="65"/>
        <v>4</v>
      </c>
    </row>
    <row r="199" spans="1:23" x14ac:dyDescent="0.25">
      <c r="A199" s="7">
        <v>25</v>
      </c>
      <c r="B199" s="18" t="str">
        <f>VLOOKUP($A199, Equipes!$A$3:$B$86, 2, FALSE)</f>
        <v>Antonio RJ</v>
      </c>
      <c r="C199" s="17">
        <v>0</v>
      </c>
      <c r="D199" s="19" t="s">
        <v>26</v>
      </c>
      <c r="E199" s="17">
        <v>4</v>
      </c>
      <c r="F199" s="20" t="str">
        <f>VLOOKUP($G199, Equipes!$A$3:$B$86, 2, FALSE)</f>
        <v>Jorge Ferraz RJ</v>
      </c>
      <c r="G199" s="21">
        <v>23</v>
      </c>
      <c r="H199" s="18">
        <v>63</v>
      </c>
      <c r="I199" s="18" t="s">
        <v>21</v>
      </c>
      <c r="J199" s="18">
        <v>6</v>
      </c>
      <c r="K199" s="18"/>
      <c r="M199" s="8" t="str">
        <f t="shared" si="55"/>
        <v>Antonio RJ</v>
      </c>
      <c r="N199" s="8" t="str">
        <f t="shared" si="56"/>
        <v>Jorge Ferraz RJ</v>
      </c>
      <c r="O199" s="8" t="str">
        <f t="shared" si="57"/>
        <v>Jorge Ferraz RJ</v>
      </c>
      <c r="P199" s="8" t="str">
        <f t="shared" si="58"/>
        <v/>
      </c>
      <c r="Q199" s="8" t="str">
        <f t="shared" si="59"/>
        <v/>
      </c>
      <c r="R199" s="8" t="str">
        <f t="shared" si="60"/>
        <v>Antonio RJ</v>
      </c>
      <c r="S199" s="8" t="str">
        <f t="shared" si="61"/>
        <v>Antonio RJ</v>
      </c>
      <c r="T199" s="8">
        <f t="shared" si="62"/>
        <v>0</v>
      </c>
      <c r="U199" s="8" t="str">
        <f t="shared" si="63"/>
        <v>Jorge Ferraz RJ</v>
      </c>
      <c r="V199" s="8">
        <f t="shared" si="64"/>
        <v>4</v>
      </c>
      <c r="W199" s="8">
        <f t="shared" si="65"/>
        <v>0</v>
      </c>
    </row>
    <row r="200" spans="1:23" x14ac:dyDescent="0.25">
      <c r="A200" s="7">
        <v>28</v>
      </c>
      <c r="B200" s="8" t="str">
        <f>VLOOKUP($A200, Equipes!$A$3:$B$86, 2, FALSE)</f>
        <v>-</v>
      </c>
      <c r="C200" s="17">
        <v>0</v>
      </c>
      <c r="D200" s="9" t="s">
        <v>26</v>
      </c>
      <c r="E200" s="17">
        <v>1</v>
      </c>
      <c r="F200" s="10" t="str">
        <f>VLOOKUP($G200, Equipes!$A$3:$B$86, 2, FALSE)</f>
        <v>Léo Carioca SP</v>
      </c>
      <c r="G200" s="7">
        <v>27</v>
      </c>
      <c r="H200" s="8">
        <v>64</v>
      </c>
      <c r="I200" s="8" t="s">
        <v>21</v>
      </c>
      <c r="J200" s="8">
        <v>6</v>
      </c>
      <c r="M200" s="8" t="str">
        <f t="shared" si="55"/>
        <v>-</v>
      </c>
      <c r="N200" s="8" t="str">
        <f t="shared" si="56"/>
        <v>Léo Carioca SP</v>
      </c>
      <c r="O200" s="8" t="str">
        <f t="shared" si="57"/>
        <v>Léo Carioca SP</v>
      </c>
      <c r="P200" s="8" t="str">
        <f t="shared" si="58"/>
        <v/>
      </c>
      <c r="Q200" s="8" t="str">
        <f t="shared" si="59"/>
        <v/>
      </c>
      <c r="R200" s="8" t="str">
        <f t="shared" si="60"/>
        <v>-</v>
      </c>
      <c r="S200" s="8" t="str">
        <f t="shared" si="61"/>
        <v>-</v>
      </c>
      <c r="T200" s="8">
        <f t="shared" si="62"/>
        <v>0</v>
      </c>
      <c r="U200" s="8" t="str">
        <f t="shared" si="63"/>
        <v>Léo Carioca SP</v>
      </c>
      <c r="V200" s="8">
        <f t="shared" si="64"/>
        <v>1</v>
      </c>
      <c r="W200" s="8">
        <f t="shared" si="65"/>
        <v>0</v>
      </c>
    </row>
    <row r="201" spans="1:23" x14ac:dyDescent="0.25">
      <c r="B201" s="12" t="s">
        <v>41</v>
      </c>
      <c r="C201" s="13"/>
      <c r="D201" s="13"/>
      <c r="E201" s="13"/>
      <c r="F201" s="14"/>
      <c r="G201" s="15"/>
      <c r="H201" s="12" t="s">
        <v>15</v>
      </c>
      <c r="I201" s="12" t="s">
        <v>16</v>
      </c>
      <c r="J201" s="12" t="s">
        <v>17</v>
      </c>
      <c r="K201" s="16">
        <f>K3 + TIME(0,120,0)</f>
        <v>44849.6875</v>
      </c>
      <c r="M201" s="11" t="s">
        <v>18</v>
      </c>
      <c r="N201" s="11" t="s">
        <v>18</v>
      </c>
      <c r="O201" s="11" t="s">
        <v>19</v>
      </c>
      <c r="P201" s="11" t="s">
        <v>20</v>
      </c>
      <c r="Q201" s="11" t="s">
        <v>20</v>
      </c>
      <c r="R201" s="11" t="s">
        <v>21</v>
      </c>
      <c r="S201" s="11" t="s">
        <v>22</v>
      </c>
      <c r="T201" s="11" t="s">
        <v>23</v>
      </c>
      <c r="U201" s="11" t="s">
        <v>19</v>
      </c>
      <c r="V201" s="11" t="s">
        <v>24</v>
      </c>
      <c r="W201" s="11" t="s">
        <v>25</v>
      </c>
    </row>
    <row r="202" spans="1:23" x14ac:dyDescent="0.25">
      <c r="A202" s="7">
        <v>29</v>
      </c>
      <c r="B202" s="8" t="str">
        <f>VLOOKUP($A202, Equipes!$A$3:$B$86, 2, FALSE)</f>
        <v>Jhonata AM</v>
      </c>
      <c r="C202" s="17">
        <v>2</v>
      </c>
      <c r="D202" s="9" t="s">
        <v>26</v>
      </c>
      <c r="E202" s="17">
        <v>1</v>
      </c>
      <c r="F202" s="10" t="str">
        <f>VLOOKUP($G202, Equipes!$A$3:$B$86, 2, FALSE)</f>
        <v>Sérgio Barreira SP</v>
      </c>
      <c r="G202" s="7">
        <v>31</v>
      </c>
      <c r="H202" s="8">
        <v>33</v>
      </c>
      <c r="I202" s="8" t="s">
        <v>20</v>
      </c>
      <c r="J202" s="8">
        <v>6</v>
      </c>
      <c r="M202" s="8" t="str">
        <f t="shared" ref="M202:M233" si="66">IF(OR(C202 = "",E202 = ""), "", B202)</f>
        <v>Jhonata AM</v>
      </c>
      <c r="N202" s="8" t="str">
        <f t="shared" ref="N202:N233" si="67">IF(OR(C202 = "",E202 = ""), "", F202)</f>
        <v>Sérgio Barreira SP</v>
      </c>
      <c r="O202" s="8" t="str">
        <f t="shared" ref="O202:O233" si="68">IF(C202&gt;E202,B202, IF(E202&gt;C202,F202, ""))</f>
        <v>Jhonata AM</v>
      </c>
      <c r="P202" s="8" t="str">
        <f t="shared" ref="P202:P233" si="69">IF(OR(C202 = "",E202 = ""), "", IF(C202=E202,B202, ""))</f>
        <v/>
      </c>
      <c r="Q202" s="8" t="str">
        <f t="shared" ref="Q202:Q233" si="70">IF(OR(C202 = "",E202 = ""), "", IF(C202=E202,F202, ""))</f>
        <v/>
      </c>
      <c r="R202" s="8" t="str">
        <f t="shared" ref="R202:R233" si="71">IF(C202&gt;E202,F202, IF(E202&gt;C202,B202, ""))</f>
        <v>Sérgio Barreira SP</v>
      </c>
      <c r="S202" s="8" t="str">
        <f t="shared" ref="S202:S233" si="72">IF(OR(C202 = "",E202 = ""), "", B202)</f>
        <v>Jhonata AM</v>
      </c>
      <c r="T202" s="8">
        <f t="shared" ref="T202:T233" si="73">IF(C202 = "", "", C202)</f>
        <v>2</v>
      </c>
      <c r="U202" s="8" t="str">
        <f t="shared" ref="U202:U233" si="74">IF(OR(C202 = "",E202 = ""), "", F202)</f>
        <v>Sérgio Barreira SP</v>
      </c>
      <c r="V202" s="8">
        <f t="shared" ref="V202:V233" si="75">IF(E202 = "", "", E202)</f>
        <v>1</v>
      </c>
      <c r="W202" s="8">
        <f t="shared" ref="W202:W233" si="76">IF(C202 = "", "", C202)</f>
        <v>2</v>
      </c>
    </row>
    <row r="203" spans="1:23" x14ac:dyDescent="0.25">
      <c r="A203" s="7">
        <v>32</v>
      </c>
      <c r="B203" s="18" t="str">
        <f>VLOOKUP($A203, Equipes!$A$3:$B$86, 2, FALSE)</f>
        <v>Erismar SP</v>
      </c>
      <c r="C203" s="17">
        <v>6</v>
      </c>
      <c r="D203" s="19" t="s">
        <v>26</v>
      </c>
      <c r="E203" s="17">
        <v>3</v>
      </c>
      <c r="F203" s="20" t="str">
        <f>VLOOKUP($G203, Equipes!$A$3:$B$86, 2, FALSE)</f>
        <v>Sarti Neto RJ</v>
      </c>
      <c r="G203" s="21">
        <v>30</v>
      </c>
      <c r="H203" s="18">
        <v>34</v>
      </c>
      <c r="I203" s="18" t="s">
        <v>20</v>
      </c>
      <c r="J203" s="18">
        <v>6</v>
      </c>
      <c r="K203" s="18"/>
      <c r="M203" s="8" t="str">
        <f t="shared" si="66"/>
        <v>Erismar SP</v>
      </c>
      <c r="N203" s="8" t="str">
        <f t="shared" si="67"/>
        <v>Sarti Neto RJ</v>
      </c>
      <c r="O203" s="8" t="str">
        <f t="shared" si="68"/>
        <v>Erismar SP</v>
      </c>
      <c r="P203" s="8" t="str">
        <f t="shared" si="69"/>
        <v/>
      </c>
      <c r="Q203" s="8" t="str">
        <f t="shared" si="70"/>
        <v/>
      </c>
      <c r="R203" s="8" t="str">
        <f t="shared" si="71"/>
        <v>Sarti Neto RJ</v>
      </c>
      <c r="S203" s="8" t="str">
        <f t="shared" si="72"/>
        <v>Erismar SP</v>
      </c>
      <c r="T203" s="8">
        <f t="shared" si="73"/>
        <v>6</v>
      </c>
      <c r="U203" s="8" t="str">
        <f t="shared" si="74"/>
        <v>Sarti Neto RJ</v>
      </c>
      <c r="V203" s="8">
        <f t="shared" si="75"/>
        <v>3</v>
      </c>
      <c r="W203" s="8">
        <f t="shared" si="76"/>
        <v>6</v>
      </c>
    </row>
    <row r="204" spans="1:23" x14ac:dyDescent="0.25">
      <c r="A204" s="7">
        <v>35</v>
      </c>
      <c r="B204" s="8" t="str">
        <f>VLOOKUP($A204, Equipes!$A$3:$B$86, 2, FALSE)</f>
        <v>-</v>
      </c>
      <c r="C204" s="17">
        <v>0</v>
      </c>
      <c r="D204" s="9" t="s">
        <v>26</v>
      </c>
      <c r="E204" s="17">
        <v>1</v>
      </c>
      <c r="F204" s="10" t="str">
        <f>VLOOKUP($G204, Equipes!$A$3:$B$86, 2, FALSE)</f>
        <v>Netynho PE</v>
      </c>
      <c r="G204" s="7">
        <v>34</v>
      </c>
      <c r="H204" s="8">
        <v>35</v>
      </c>
      <c r="I204" s="8" t="s">
        <v>20</v>
      </c>
      <c r="J204" s="8">
        <v>6</v>
      </c>
      <c r="M204" s="8" t="str">
        <f t="shared" si="66"/>
        <v>-</v>
      </c>
      <c r="N204" s="8" t="str">
        <f t="shared" si="67"/>
        <v>Netynho PE</v>
      </c>
      <c r="O204" s="8" t="str">
        <f t="shared" si="68"/>
        <v>Netynho PE</v>
      </c>
      <c r="P204" s="8" t="str">
        <f t="shared" si="69"/>
        <v/>
      </c>
      <c r="Q204" s="8" t="str">
        <f t="shared" si="70"/>
        <v/>
      </c>
      <c r="R204" s="8" t="str">
        <f t="shared" si="71"/>
        <v>-</v>
      </c>
      <c r="S204" s="8" t="str">
        <f t="shared" si="72"/>
        <v>-</v>
      </c>
      <c r="T204" s="8">
        <f t="shared" si="73"/>
        <v>0</v>
      </c>
      <c r="U204" s="8" t="str">
        <f t="shared" si="74"/>
        <v>Netynho PE</v>
      </c>
      <c r="V204" s="8">
        <f t="shared" si="75"/>
        <v>1</v>
      </c>
      <c r="W204" s="8">
        <f t="shared" si="76"/>
        <v>0</v>
      </c>
    </row>
    <row r="205" spans="1:23" x14ac:dyDescent="0.25">
      <c r="A205" s="7">
        <v>36</v>
      </c>
      <c r="B205" s="18" t="str">
        <f>VLOOKUP($A205, Equipes!$A$3:$B$86, 2, FALSE)</f>
        <v>Ricardo Guedes SC</v>
      </c>
      <c r="C205" s="17">
        <v>1</v>
      </c>
      <c r="D205" s="19" t="s">
        <v>26</v>
      </c>
      <c r="E205" s="17">
        <v>4</v>
      </c>
      <c r="F205" s="20" t="str">
        <f>VLOOKUP($G205, Equipes!$A$3:$B$86, 2, FALSE)</f>
        <v>Ivan Falcão AM</v>
      </c>
      <c r="G205" s="21">
        <v>38</v>
      </c>
      <c r="H205" s="18">
        <v>36</v>
      </c>
      <c r="I205" s="18" t="s">
        <v>30</v>
      </c>
      <c r="J205" s="18">
        <v>6</v>
      </c>
      <c r="K205" s="18"/>
      <c r="M205" s="8" t="str">
        <f t="shared" si="66"/>
        <v>Ricardo Guedes SC</v>
      </c>
      <c r="N205" s="8" t="str">
        <f t="shared" si="67"/>
        <v>Ivan Falcão AM</v>
      </c>
      <c r="O205" s="8" t="str">
        <f t="shared" si="68"/>
        <v>Ivan Falcão AM</v>
      </c>
      <c r="P205" s="8" t="str">
        <f t="shared" si="69"/>
        <v/>
      </c>
      <c r="Q205" s="8" t="str">
        <f t="shared" si="70"/>
        <v/>
      </c>
      <c r="R205" s="8" t="str">
        <f t="shared" si="71"/>
        <v>Ricardo Guedes SC</v>
      </c>
      <c r="S205" s="8" t="str">
        <f t="shared" si="72"/>
        <v>Ricardo Guedes SC</v>
      </c>
      <c r="T205" s="8">
        <f t="shared" si="73"/>
        <v>1</v>
      </c>
      <c r="U205" s="8" t="str">
        <f t="shared" si="74"/>
        <v>Ivan Falcão AM</v>
      </c>
      <c r="V205" s="8">
        <f t="shared" si="75"/>
        <v>4</v>
      </c>
      <c r="W205" s="8">
        <f t="shared" si="76"/>
        <v>1</v>
      </c>
    </row>
    <row r="206" spans="1:23" x14ac:dyDescent="0.25">
      <c r="A206" s="7">
        <v>39</v>
      </c>
      <c r="B206" s="8" t="str">
        <f>VLOOKUP($A206, Equipes!$A$3:$B$86, 2, FALSE)</f>
        <v>Praciano CE</v>
      </c>
      <c r="C206" s="17">
        <v>1</v>
      </c>
      <c r="D206" s="9" t="s">
        <v>26</v>
      </c>
      <c r="E206" s="17">
        <v>3</v>
      </c>
      <c r="F206" s="10" t="str">
        <f>VLOOKUP($G206, Equipes!$A$3:$B$86, 2, FALSE)</f>
        <v>Leo Anache MS</v>
      </c>
      <c r="G206" s="7">
        <v>37</v>
      </c>
      <c r="H206" s="8">
        <v>37</v>
      </c>
      <c r="I206" s="8" t="s">
        <v>30</v>
      </c>
      <c r="J206" s="8">
        <v>6</v>
      </c>
      <c r="M206" s="8" t="str">
        <f t="shared" si="66"/>
        <v>Praciano CE</v>
      </c>
      <c r="N206" s="8" t="str">
        <f t="shared" si="67"/>
        <v>Leo Anache MS</v>
      </c>
      <c r="O206" s="8" t="str">
        <f t="shared" si="68"/>
        <v>Leo Anache MS</v>
      </c>
      <c r="P206" s="8" t="str">
        <f t="shared" si="69"/>
        <v/>
      </c>
      <c r="Q206" s="8" t="str">
        <f t="shared" si="70"/>
        <v/>
      </c>
      <c r="R206" s="8" t="str">
        <f t="shared" si="71"/>
        <v>Praciano CE</v>
      </c>
      <c r="S206" s="8" t="str">
        <f t="shared" si="72"/>
        <v>Praciano CE</v>
      </c>
      <c r="T206" s="8">
        <f t="shared" si="73"/>
        <v>1</v>
      </c>
      <c r="U206" s="8" t="str">
        <f t="shared" si="74"/>
        <v>Leo Anache MS</v>
      </c>
      <c r="V206" s="8">
        <f t="shared" si="75"/>
        <v>3</v>
      </c>
      <c r="W206" s="8">
        <f t="shared" si="76"/>
        <v>1</v>
      </c>
    </row>
    <row r="207" spans="1:23" x14ac:dyDescent="0.25">
      <c r="A207" s="7">
        <v>42</v>
      </c>
      <c r="B207" s="18" t="str">
        <f>VLOOKUP($A207, Equipes!$A$3:$B$86, 2, FALSE)</f>
        <v>-</v>
      </c>
      <c r="C207" s="17">
        <v>0</v>
      </c>
      <c r="D207" s="19" t="s">
        <v>26</v>
      </c>
      <c r="E207" s="17">
        <v>1</v>
      </c>
      <c r="F207" s="20" t="str">
        <f>VLOOKUP($G207, Equipes!$A$3:$B$86, 2, FALSE)</f>
        <v>Baby SP</v>
      </c>
      <c r="G207" s="21">
        <v>41</v>
      </c>
      <c r="H207" s="18">
        <v>38</v>
      </c>
      <c r="I207" s="18" t="s">
        <v>30</v>
      </c>
      <c r="J207" s="18">
        <v>6</v>
      </c>
      <c r="K207" s="18"/>
      <c r="M207" s="8" t="str">
        <f t="shared" si="66"/>
        <v>-</v>
      </c>
      <c r="N207" s="8" t="str">
        <f t="shared" si="67"/>
        <v>Baby SP</v>
      </c>
      <c r="O207" s="8" t="str">
        <f t="shared" si="68"/>
        <v>Baby SP</v>
      </c>
      <c r="P207" s="8" t="str">
        <f t="shared" si="69"/>
        <v/>
      </c>
      <c r="Q207" s="8" t="str">
        <f t="shared" si="70"/>
        <v/>
      </c>
      <c r="R207" s="8" t="str">
        <f t="shared" si="71"/>
        <v>-</v>
      </c>
      <c r="S207" s="8" t="str">
        <f t="shared" si="72"/>
        <v>-</v>
      </c>
      <c r="T207" s="8">
        <f t="shared" si="73"/>
        <v>0</v>
      </c>
      <c r="U207" s="8" t="str">
        <f t="shared" si="74"/>
        <v>Baby SP</v>
      </c>
      <c r="V207" s="8">
        <f t="shared" si="75"/>
        <v>1</v>
      </c>
      <c r="W207" s="8">
        <f t="shared" si="76"/>
        <v>0</v>
      </c>
    </row>
    <row r="208" spans="1:23" x14ac:dyDescent="0.25">
      <c r="A208" s="7">
        <v>43</v>
      </c>
      <c r="B208" s="8" t="str">
        <f>VLOOKUP($A208, Equipes!$A$3:$B$86, 2, FALSE)</f>
        <v>Marcelo Rodrigues PR</v>
      </c>
      <c r="C208" s="17">
        <v>1</v>
      </c>
      <c r="D208" s="9" t="s">
        <v>26</v>
      </c>
      <c r="E208" s="17">
        <v>2</v>
      </c>
      <c r="F208" s="10" t="str">
        <f>VLOOKUP($G208, Equipes!$A$3:$B$86, 2, FALSE)</f>
        <v>Giuseppe AM</v>
      </c>
      <c r="G208" s="7">
        <v>45</v>
      </c>
      <c r="H208" s="8">
        <v>39</v>
      </c>
      <c r="I208" s="8" t="s">
        <v>31</v>
      </c>
      <c r="J208" s="8">
        <v>6</v>
      </c>
      <c r="M208" s="8" t="str">
        <f t="shared" si="66"/>
        <v>Marcelo Rodrigues PR</v>
      </c>
      <c r="N208" s="8" t="str">
        <f t="shared" si="67"/>
        <v>Giuseppe AM</v>
      </c>
      <c r="O208" s="8" t="str">
        <f t="shared" si="68"/>
        <v>Giuseppe AM</v>
      </c>
      <c r="P208" s="8" t="str">
        <f t="shared" si="69"/>
        <v/>
      </c>
      <c r="Q208" s="8" t="str">
        <f t="shared" si="70"/>
        <v/>
      </c>
      <c r="R208" s="8" t="str">
        <f t="shared" si="71"/>
        <v>Marcelo Rodrigues PR</v>
      </c>
      <c r="S208" s="8" t="str">
        <f t="shared" si="72"/>
        <v>Marcelo Rodrigues PR</v>
      </c>
      <c r="T208" s="8">
        <f t="shared" si="73"/>
        <v>1</v>
      </c>
      <c r="U208" s="8" t="str">
        <f t="shared" si="74"/>
        <v>Giuseppe AM</v>
      </c>
      <c r="V208" s="8">
        <f t="shared" si="75"/>
        <v>2</v>
      </c>
      <c r="W208" s="8">
        <f t="shared" si="76"/>
        <v>1</v>
      </c>
    </row>
    <row r="209" spans="1:23" x14ac:dyDescent="0.25">
      <c r="A209" s="7">
        <v>46</v>
      </c>
      <c r="B209" s="18" t="str">
        <f>VLOOKUP($A209, Equipes!$A$3:$B$86, 2, FALSE)</f>
        <v>Ruas SP</v>
      </c>
      <c r="C209" s="17">
        <v>4</v>
      </c>
      <c r="D209" s="19" t="s">
        <v>26</v>
      </c>
      <c r="E209" s="17">
        <v>1</v>
      </c>
      <c r="F209" s="20" t="str">
        <f>VLOOKUP($G209, Equipes!$A$3:$B$86, 2, FALSE)</f>
        <v>Zé Spy RJ</v>
      </c>
      <c r="G209" s="21">
        <v>44</v>
      </c>
      <c r="H209" s="18">
        <v>40</v>
      </c>
      <c r="I209" s="18" t="s">
        <v>31</v>
      </c>
      <c r="J209" s="18">
        <v>6</v>
      </c>
      <c r="K209" s="18"/>
      <c r="M209" s="8" t="str">
        <f t="shared" si="66"/>
        <v>Ruas SP</v>
      </c>
      <c r="N209" s="8" t="str">
        <f t="shared" si="67"/>
        <v>Zé Spy RJ</v>
      </c>
      <c r="O209" s="8" t="str">
        <f t="shared" si="68"/>
        <v>Ruas SP</v>
      </c>
      <c r="P209" s="8" t="str">
        <f t="shared" si="69"/>
        <v/>
      </c>
      <c r="Q209" s="8" t="str">
        <f t="shared" si="70"/>
        <v/>
      </c>
      <c r="R209" s="8" t="str">
        <f t="shared" si="71"/>
        <v>Zé Spy RJ</v>
      </c>
      <c r="S209" s="8" t="str">
        <f t="shared" si="72"/>
        <v>Ruas SP</v>
      </c>
      <c r="T209" s="8">
        <f t="shared" si="73"/>
        <v>4</v>
      </c>
      <c r="U209" s="8" t="str">
        <f t="shared" si="74"/>
        <v>Zé Spy RJ</v>
      </c>
      <c r="V209" s="8">
        <f t="shared" si="75"/>
        <v>1</v>
      </c>
      <c r="W209" s="8">
        <f t="shared" si="76"/>
        <v>4</v>
      </c>
    </row>
    <row r="210" spans="1:23" x14ac:dyDescent="0.25">
      <c r="A210" s="7">
        <v>49</v>
      </c>
      <c r="B210" s="8" t="str">
        <f>VLOOKUP($A210, Equipes!$A$3:$B$86, 2, FALSE)</f>
        <v>-</v>
      </c>
      <c r="C210" s="17">
        <v>0</v>
      </c>
      <c r="D210" s="9" t="s">
        <v>26</v>
      </c>
      <c r="E210" s="17">
        <v>1</v>
      </c>
      <c r="F210" s="10" t="str">
        <f>VLOOKUP($G210, Equipes!$A$3:$B$86, 2, FALSE)</f>
        <v>Zanella SP</v>
      </c>
      <c r="G210" s="7">
        <v>48</v>
      </c>
      <c r="H210" s="8">
        <v>41</v>
      </c>
      <c r="I210" s="8" t="s">
        <v>31</v>
      </c>
      <c r="J210" s="8">
        <v>6</v>
      </c>
      <c r="M210" s="8" t="str">
        <f t="shared" si="66"/>
        <v>-</v>
      </c>
      <c r="N210" s="8" t="str">
        <f t="shared" si="67"/>
        <v>Zanella SP</v>
      </c>
      <c r="O210" s="8" t="str">
        <f t="shared" si="68"/>
        <v>Zanella SP</v>
      </c>
      <c r="P210" s="8" t="str">
        <f t="shared" si="69"/>
        <v/>
      </c>
      <c r="Q210" s="8" t="str">
        <f t="shared" si="70"/>
        <v/>
      </c>
      <c r="R210" s="8" t="str">
        <f t="shared" si="71"/>
        <v>-</v>
      </c>
      <c r="S210" s="8" t="str">
        <f t="shared" si="72"/>
        <v>-</v>
      </c>
      <c r="T210" s="8">
        <f t="shared" si="73"/>
        <v>0</v>
      </c>
      <c r="U210" s="8" t="str">
        <f t="shared" si="74"/>
        <v>Zanella SP</v>
      </c>
      <c r="V210" s="8">
        <f t="shared" si="75"/>
        <v>1</v>
      </c>
      <c r="W210" s="8">
        <f t="shared" si="76"/>
        <v>0</v>
      </c>
    </row>
    <row r="211" spans="1:23" x14ac:dyDescent="0.25">
      <c r="A211" s="7">
        <v>50</v>
      </c>
      <c r="B211" s="18" t="str">
        <f>VLOOKUP($A211, Equipes!$A$3:$B$86, 2, FALSE)</f>
        <v>Edmilson Chagas RJ</v>
      </c>
      <c r="C211" s="17">
        <v>1</v>
      </c>
      <c r="D211" s="19" t="s">
        <v>26</v>
      </c>
      <c r="E211" s="17">
        <v>4</v>
      </c>
      <c r="F211" s="20" t="str">
        <f>VLOOKUP($G211, Equipes!$A$3:$B$86, 2, FALSE)</f>
        <v>Rodrigo Moro SP</v>
      </c>
      <c r="G211" s="21">
        <v>52</v>
      </c>
      <c r="H211" s="18">
        <v>42</v>
      </c>
      <c r="I211" s="18" t="s">
        <v>32</v>
      </c>
      <c r="J211" s="18">
        <v>6</v>
      </c>
      <c r="K211" s="18"/>
      <c r="M211" s="8" t="str">
        <f t="shared" si="66"/>
        <v>Edmilson Chagas RJ</v>
      </c>
      <c r="N211" s="8" t="str">
        <f t="shared" si="67"/>
        <v>Rodrigo Moro SP</v>
      </c>
      <c r="O211" s="8" t="str">
        <f t="shared" si="68"/>
        <v>Rodrigo Moro SP</v>
      </c>
      <c r="P211" s="8" t="str">
        <f t="shared" si="69"/>
        <v/>
      </c>
      <c r="Q211" s="8" t="str">
        <f t="shared" si="70"/>
        <v/>
      </c>
      <c r="R211" s="8" t="str">
        <f t="shared" si="71"/>
        <v>Edmilson Chagas RJ</v>
      </c>
      <c r="S211" s="8" t="str">
        <f t="shared" si="72"/>
        <v>Edmilson Chagas RJ</v>
      </c>
      <c r="T211" s="8">
        <f t="shared" si="73"/>
        <v>1</v>
      </c>
      <c r="U211" s="8" t="str">
        <f t="shared" si="74"/>
        <v>Rodrigo Moro SP</v>
      </c>
      <c r="V211" s="8">
        <f t="shared" si="75"/>
        <v>4</v>
      </c>
      <c r="W211" s="8">
        <f t="shared" si="76"/>
        <v>1</v>
      </c>
    </row>
    <row r="212" spans="1:23" x14ac:dyDescent="0.25">
      <c r="A212" s="7">
        <v>53</v>
      </c>
      <c r="B212" s="8" t="str">
        <f>VLOOKUP($A212, Equipes!$A$3:$B$86, 2, FALSE)</f>
        <v>Betaressi SP</v>
      </c>
      <c r="C212" s="17">
        <v>1</v>
      </c>
      <c r="D212" s="9" t="s">
        <v>26</v>
      </c>
      <c r="E212" s="17">
        <v>0</v>
      </c>
      <c r="F212" s="10" t="str">
        <f>VLOOKUP($G212, Equipes!$A$3:$B$86, 2, FALSE)</f>
        <v>Harley RJ</v>
      </c>
      <c r="G212" s="7">
        <v>51</v>
      </c>
      <c r="H212" s="8">
        <v>43</v>
      </c>
      <c r="I212" s="8" t="s">
        <v>32</v>
      </c>
      <c r="J212" s="8">
        <v>6</v>
      </c>
      <c r="M212" s="8" t="str">
        <f t="shared" si="66"/>
        <v>Betaressi SP</v>
      </c>
      <c r="N212" s="8" t="str">
        <f t="shared" si="67"/>
        <v>Harley RJ</v>
      </c>
      <c r="O212" s="8" t="str">
        <f t="shared" si="68"/>
        <v>Betaressi SP</v>
      </c>
      <c r="P212" s="8" t="str">
        <f t="shared" si="69"/>
        <v/>
      </c>
      <c r="Q212" s="8" t="str">
        <f t="shared" si="70"/>
        <v/>
      </c>
      <c r="R212" s="8" t="str">
        <f t="shared" si="71"/>
        <v>Harley RJ</v>
      </c>
      <c r="S212" s="8" t="str">
        <f t="shared" si="72"/>
        <v>Betaressi SP</v>
      </c>
      <c r="T212" s="8">
        <f t="shared" si="73"/>
        <v>1</v>
      </c>
      <c r="U212" s="8" t="str">
        <f t="shared" si="74"/>
        <v>Harley RJ</v>
      </c>
      <c r="V212" s="8">
        <f t="shared" si="75"/>
        <v>0</v>
      </c>
      <c r="W212" s="8">
        <f t="shared" si="76"/>
        <v>1</v>
      </c>
    </row>
    <row r="213" spans="1:23" x14ac:dyDescent="0.25">
      <c r="A213" s="7">
        <v>56</v>
      </c>
      <c r="B213" s="18" t="str">
        <f>VLOOKUP($A213, Equipes!$A$3:$B$86, 2, FALSE)</f>
        <v>-</v>
      </c>
      <c r="C213" s="17">
        <v>0</v>
      </c>
      <c r="D213" s="19" t="s">
        <v>26</v>
      </c>
      <c r="E213" s="17">
        <v>1</v>
      </c>
      <c r="F213" s="20" t="str">
        <f>VLOOKUP($G213, Equipes!$A$3:$B$86, 2, FALSE)</f>
        <v>Carlos André MG</v>
      </c>
      <c r="G213" s="21">
        <v>55</v>
      </c>
      <c r="H213" s="18">
        <v>44</v>
      </c>
      <c r="I213" s="18" t="s">
        <v>32</v>
      </c>
      <c r="J213" s="18">
        <v>6</v>
      </c>
      <c r="K213" s="18"/>
      <c r="M213" s="8" t="str">
        <f t="shared" si="66"/>
        <v>-</v>
      </c>
      <c r="N213" s="8" t="str">
        <f t="shared" si="67"/>
        <v>Carlos André MG</v>
      </c>
      <c r="O213" s="8" t="str">
        <f t="shared" si="68"/>
        <v>Carlos André MG</v>
      </c>
      <c r="P213" s="8" t="str">
        <f t="shared" si="69"/>
        <v/>
      </c>
      <c r="Q213" s="8" t="str">
        <f t="shared" si="70"/>
        <v/>
      </c>
      <c r="R213" s="8" t="str">
        <f t="shared" si="71"/>
        <v>-</v>
      </c>
      <c r="S213" s="8" t="str">
        <f t="shared" si="72"/>
        <v>-</v>
      </c>
      <c r="T213" s="8">
        <f t="shared" si="73"/>
        <v>0</v>
      </c>
      <c r="U213" s="8" t="str">
        <f t="shared" si="74"/>
        <v>Carlos André MG</v>
      </c>
      <c r="V213" s="8">
        <f t="shared" si="75"/>
        <v>1</v>
      </c>
      <c r="W213" s="8">
        <f t="shared" si="76"/>
        <v>0</v>
      </c>
    </row>
    <row r="214" spans="1:23" x14ac:dyDescent="0.25">
      <c r="A214" s="7">
        <v>57</v>
      </c>
      <c r="B214" s="8" t="str">
        <f>VLOOKUP($A214, Equipes!$A$3:$B$86, 2, FALSE)</f>
        <v>Bruno Calinçane MG</v>
      </c>
      <c r="C214" s="17">
        <v>2</v>
      </c>
      <c r="D214" s="9" t="s">
        <v>26</v>
      </c>
      <c r="E214" s="17">
        <v>4</v>
      </c>
      <c r="F214" s="10" t="str">
        <f>VLOOKUP($G214, Equipes!$A$3:$B$86, 2, FALSE)</f>
        <v>Valcy Jaques RJ</v>
      </c>
      <c r="G214" s="7">
        <v>59</v>
      </c>
      <c r="H214" s="8">
        <v>45</v>
      </c>
      <c r="I214" s="8" t="s">
        <v>33</v>
      </c>
      <c r="J214" s="8">
        <v>6</v>
      </c>
      <c r="M214" s="8" t="str">
        <f t="shared" si="66"/>
        <v>Bruno Calinçane MG</v>
      </c>
      <c r="N214" s="8" t="str">
        <f t="shared" si="67"/>
        <v>Valcy Jaques RJ</v>
      </c>
      <c r="O214" s="8" t="str">
        <f t="shared" si="68"/>
        <v>Valcy Jaques RJ</v>
      </c>
      <c r="P214" s="8" t="str">
        <f t="shared" si="69"/>
        <v/>
      </c>
      <c r="Q214" s="8" t="str">
        <f t="shared" si="70"/>
        <v/>
      </c>
      <c r="R214" s="8" t="str">
        <f t="shared" si="71"/>
        <v>Bruno Calinçane MG</v>
      </c>
      <c r="S214" s="8" t="str">
        <f t="shared" si="72"/>
        <v>Bruno Calinçane MG</v>
      </c>
      <c r="T214" s="8">
        <f t="shared" si="73"/>
        <v>2</v>
      </c>
      <c r="U214" s="8" t="str">
        <f t="shared" si="74"/>
        <v>Valcy Jaques RJ</v>
      </c>
      <c r="V214" s="8">
        <f t="shared" si="75"/>
        <v>4</v>
      </c>
      <c r="W214" s="8">
        <f t="shared" si="76"/>
        <v>2</v>
      </c>
    </row>
    <row r="215" spans="1:23" x14ac:dyDescent="0.25">
      <c r="A215" s="7">
        <v>60</v>
      </c>
      <c r="B215" s="18" t="str">
        <f>VLOOKUP($A215, Equipes!$A$3:$B$86, 2, FALSE)</f>
        <v>Gilberto Almeida RJ</v>
      </c>
      <c r="C215" s="17">
        <v>3</v>
      </c>
      <c r="D215" s="19" t="s">
        <v>26</v>
      </c>
      <c r="E215" s="17">
        <v>2</v>
      </c>
      <c r="F215" s="20" t="str">
        <f>VLOOKUP($G215, Equipes!$A$3:$B$86, 2, FALSE)</f>
        <v>Leo Machado MG</v>
      </c>
      <c r="G215" s="21">
        <v>58</v>
      </c>
      <c r="H215" s="18">
        <v>46</v>
      </c>
      <c r="I215" s="18" t="s">
        <v>33</v>
      </c>
      <c r="J215" s="18">
        <v>6</v>
      </c>
      <c r="K215" s="18"/>
      <c r="M215" s="8" t="str">
        <f t="shared" si="66"/>
        <v>Gilberto Almeida RJ</v>
      </c>
      <c r="N215" s="8" t="str">
        <f t="shared" si="67"/>
        <v>Leo Machado MG</v>
      </c>
      <c r="O215" s="8" t="str">
        <f t="shared" si="68"/>
        <v>Gilberto Almeida RJ</v>
      </c>
      <c r="P215" s="8" t="str">
        <f t="shared" si="69"/>
        <v/>
      </c>
      <c r="Q215" s="8" t="str">
        <f t="shared" si="70"/>
        <v/>
      </c>
      <c r="R215" s="8" t="str">
        <f t="shared" si="71"/>
        <v>Leo Machado MG</v>
      </c>
      <c r="S215" s="8" t="str">
        <f t="shared" si="72"/>
        <v>Gilberto Almeida RJ</v>
      </c>
      <c r="T215" s="8">
        <f t="shared" si="73"/>
        <v>3</v>
      </c>
      <c r="U215" s="8" t="str">
        <f t="shared" si="74"/>
        <v>Leo Machado MG</v>
      </c>
      <c r="V215" s="8">
        <f t="shared" si="75"/>
        <v>2</v>
      </c>
      <c r="W215" s="8">
        <f t="shared" si="76"/>
        <v>3</v>
      </c>
    </row>
    <row r="216" spans="1:23" x14ac:dyDescent="0.25">
      <c r="A216" s="7">
        <v>63</v>
      </c>
      <c r="B216" s="8" t="str">
        <f>VLOOKUP($A216, Equipes!$A$3:$B$86, 2, FALSE)</f>
        <v>-</v>
      </c>
      <c r="C216" s="17">
        <v>0</v>
      </c>
      <c r="D216" s="9" t="s">
        <v>26</v>
      </c>
      <c r="E216" s="17">
        <v>1</v>
      </c>
      <c r="F216" s="10" t="str">
        <f>VLOOKUP($G216, Equipes!$A$3:$B$86, 2, FALSE)</f>
        <v>Sallys Martins SP</v>
      </c>
      <c r="G216" s="7">
        <v>62</v>
      </c>
      <c r="H216" s="8">
        <v>47</v>
      </c>
      <c r="I216" s="8" t="s">
        <v>33</v>
      </c>
      <c r="J216" s="8">
        <v>6</v>
      </c>
      <c r="M216" s="8" t="str">
        <f t="shared" si="66"/>
        <v>-</v>
      </c>
      <c r="N216" s="8" t="str">
        <f t="shared" si="67"/>
        <v>Sallys Martins SP</v>
      </c>
      <c r="O216" s="8" t="str">
        <f t="shared" si="68"/>
        <v>Sallys Martins SP</v>
      </c>
      <c r="P216" s="8" t="str">
        <f t="shared" si="69"/>
        <v/>
      </c>
      <c r="Q216" s="8" t="str">
        <f t="shared" si="70"/>
        <v/>
      </c>
      <c r="R216" s="8" t="str">
        <f t="shared" si="71"/>
        <v>-</v>
      </c>
      <c r="S216" s="8" t="str">
        <f t="shared" si="72"/>
        <v>-</v>
      </c>
      <c r="T216" s="8">
        <f t="shared" si="73"/>
        <v>0</v>
      </c>
      <c r="U216" s="8" t="str">
        <f t="shared" si="74"/>
        <v>Sallys Martins SP</v>
      </c>
      <c r="V216" s="8">
        <f t="shared" si="75"/>
        <v>1</v>
      </c>
      <c r="W216" s="8">
        <f t="shared" si="76"/>
        <v>0</v>
      </c>
    </row>
    <row r="217" spans="1:23" x14ac:dyDescent="0.25">
      <c r="A217" s="7">
        <v>64</v>
      </c>
      <c r="B217" s="18" t="str">
        <f>VLOOKUP($A217, Equipes!$A$3:$B$86, 2, FALSE)</f>
        <v>André Santos RJ</v>
      </c>
      <c r="C217" s="17">
        <v>1</v>
      </c>
      <c r="D217" s="19" t="s">
        <v>26</v>
      </c>
      <c r="E217" s="17">
        <v>1</v>
      </c>
      <c r="F217" s="20" t="str">
        <f>VLOOKUP($G217, Equipes!$A$3:$B$86, 2, FALSE)</f>
        <v>Roberto Villano RJ</v>
      </c>
      <c r="G217" s="21">
        <v>66</v>
      </c>
      <c r="H217" s="18">
        <v>48</v>
      </c>
      <c r="I217" s="18" t="s">
        <v>18</v>
      </c>
      <c r="J217" s="18">
        <v>6</v>
      </c>
      <c r="K217" s="18"/>
      <c r="M217" s="8" t="str">
        <f t="shared" si="66"/>
        <v>André Santos RJ</v>
      </c>
      <c r="N217" s="8" t="str">
        <f t="shared" si="67"/>
        <v>Roberto Villano RJ</v>
      </c>
      <c r="O217" s="8" t="str">
        <f t="shared" si="68"/>
        <v/>
      </c>
      <c r="P217" s="8" t="str">
        <f t="shared" si="69"/>
        <v>André Santos RJ</v>
      </c>
      <c r="Q217" s="8" t="str">
        <f t="shared" si="70"/>
        <v>Roberto Villano RJ</v>
      </c>
      <c r="R217" s="8" t="str">
        <f t="shared" si="71"/>
        <v/>
      </c>
      <c r="S217" s="8" t="str">
        <f t="shared" si="72"/>
        <v>André Santos RJ</v>
      </c>
      <c r="T217" s="8">
        <f t="shared" si="73"/>
        <v>1</v>
      </c>
      <c r="U217" s="8" t="str">
        <f t="shared" si="74"/>
        <v>Roberto Villano RJ</v>
      </c>
      <c r="V217" s="8">
        <f t="shared" si="75"/>
        <v>1</v>
      </c>
      <c r="W217" s="8">
        <f t="shared" si="76"/>
        <v>1</v>
      </c>
    </row>
    <row r="218" spans="1:23" x14ac:dyDescent="0.25">
      <c r="A218" s="7">
        <v>67</v>
      </c>
      <c r="B218" s="8" t="str">
        <f>VLOOKUP($A218, Equipes!$A$3:$B$86, 2, FALSE)</f>
        <v>Zero SP</v>
      </c>
      <c r="C218" s="17">
        <v>1</v>
      </c>
      <c r="D218" s="9" t="s">
        <v>26</v>
      </c>
      <c r="E218" s="17">
        <v>2</v>
      </c>
      <c r="F218" s="10" t="str">
        <f>VLOOKUP($G218, Equipes!$A$3:$B$86, 2, FALSE)</f>
        <v>Proença RJ</v>
      </c>
      <c r="G218" s="7">
        <v>65</v>
      </c>
      <c r="H218" s="8">
        <v>49</v>
      </c>
      <c r="I218" s="8" t="s">
        <v>18</v>
      </c>
      <c r="J218" s="8">
        <v>6</v>
      </c>
      <c r="M218" s="8" t="str">
        <f t="shared" si="66"/>
        <v>Zero SP</v>
      </c>
      <c r="N218" s="8" t="str">
        <f t="shared" si="67"/>
        <v>Proença RJ</v>
      </c>
      <c r="O218" s="8" t="str">
        <f t="shared" si="68"/>
        <v>Proença RJ</v>
      </c>
      <c r="P218" s="8" t="str">
        <f t="shared" si="69"/>
        <v/>
      </c>
      <c r="Q218" s="8" t="str">
        <f t="shared" si="70"/>
        <v/>
      </c>
      <c r="R218" s="8" t="str">
        <f t="shared" si="71"/>
        <v>Zero SP</v>
      </c>
      <c r="S218" s="8" t="str">
        <f t="shared" si="72"/>
        <v>Zero SP</v>
      </c>
      <c r="T218" s="8">
        <f t="shared" si="73"/>
        <v>1</v>
      </c>
      <c r="U218" s="8" t="str">
        <f t="shared" si="74"/>
        <v>Proença RJ</v>
      </c>
      <c r="V218" s="8">
        <f t="shared" si="75"/>
        <v>2</v>
      </c>
      <c r="W218" s="8">
        <f t="shared" si="76"/>
        <v>1</v>
      </c>
    </row>
    <row r="219" spans="1:23" x14ac:dyDescent="0.25">
      <c r="A219" s="7">
        <v>70</v>
      </c>
      <c r="B219" s="18" t="str">
        <f>VLOOKUP($A219, Equipes!$A$3:$B$86, 2, FALSE)</f>
        <v>-</v>
      </c>
      <c r="C219" s="17">
        <v>0</v>
      </c>
      <c r="D219" s="19" t="s">
        <v>26</v>
      </c>
      <c r="E219" s="17">
        <v>1</v>
      </c>
      <c r="F219" s="20" t="str">
        <f>VLOOKUP($G219, Equipes!$A$3:$B$86, 2, FALSE)</f>
        <v>Rodrigo Martins CE</v>
      </c>
      <c r="G219" s="21">
        <v>69</v>
      </c>
      <c r="H219" s="18">
        <v>50</v>
      </c>
      <c r="I219" s="18" t="s">
        <v>18</v>
      </c>
      <c r="J219" s="18">
        <v>6</v>
      </c>
      <c r="K219" s="18"/>
      <c r="M219" s="8" t="str">
        <f t="shared" si="66"/>
        <v>-</v>
      </c>
      <c r="N219" s="8" t="str">
        <f t="shared" si="67"/>
        <v>Rodrigo Martins CE</v>
      </c>
      <c r="O219" s="8" t="str">
        <f t="shared" si="68"/>
        <v>Rodrigo Martins CE</v>
      </c>
      <c r="P219" s="8" t="str">
        <f t="shared" si="69"/>
        <v/>
      </c>
      <c r="Q219" s="8" t="str">
        <f t="shared" si="70"/>
        <v/>
      </c>
      <c r="R219" s="8" t="str">
        <f t="shared" si="71"/>
        <v>-</v>
      </c>
      <c r="S219" s="8" t="str">
        <f t="shared" si="72"/>
        <v>-</v>
      </c>
      <c r="T219" s="8">
        <f t="shared" si="73"/>
        <v>0</v>
      </c>
      <c r="U219" s="8" t="str">
        <f t="shared" si="74"/>
        <v>Rodrigo Martins CE</v>
      </c>
      <c r="V219" s="8">
        <f t="shared" si="75"/>
        <v>1</v>
      </c>
      <c r="W219" s="8">
        <f t="shared" si="76"/>
        <v>0</v>
      </c>
    </row>
    <row r="220" spans="1:23" x14ac:dyDescent="0.25">
      <c r="A220" s="7">
        <v>71</v>
      </c>
      <c r="B220" s="8" t="str">
        <f>VLOOKUP($A220, Equipes!$A$3:$B$86, 2, FALSE)</f>
        <v>Rafael Marques RJ</v>
      </c>
      <c r="C220" s="17">
        <v>4</v>
      </c>
      <c r="D220" s="9" t="s">
        <v>26</v>
      </c>
      <c r="E220" s="17">
        <v>2</v>
      </c>
      <c r="F220" s="10" t="str">
        <f>VLOOKUP($G220, Equipes!$A$3:$B$86, 2, FALSE)</f>
        <v>Tiago Spitz MG</v>
      </c>
      <c r="G220" s="7">
        <v>73</v>
      </c>
      <c r="H220" s="8">
        <v>51</v>
      </c>
      <c r="I220" s="8" t="s">
        <v>34</v>
      </c>
      <c r="J220" s="8">
        <v>6</v>
      </c>
      <c r="M220" s="8" t="str">
        <f t="shared" si="66"/>
        <v>Rafael Marques RJ</v>
      </c>
      <c r="N220" s="8" t="str">
        <f t="shared" si="67"/>
        <v>Tiago Spitz MG</v>
      </c>
      <c r="O220" s="8" t="str">
        <f t="shared" si="68"/>
        <v>Rafael Marques RJ</v>
      </c>
      <c r="P220" s="8" t="str">
        <f t="shared" si="69"/>
        <v/>
      </c>
      <c r="Q220" s="8" t="str">
        <f t="shared" si="70"/>
        <v/>
      </c>
      <c r="R220" s="8" t="str">
        <f t="shared" si="71"/>
        <v>Tiago Spitz MG</v>
      </c>
      <c r="S220" s="8" t="str">
        <f t="shared" si="72"/>
        <v>Rafael Marques RJ</v>
      </c>
      <c r="T220" s="8">
        <f t="shared" si="73"/>
        <v>4</v>
      </c>
      <c r="U220" s="8" t="str">
        <f t="shared" si="74"/>
        <v>Tiago Spitz MG</v>
      </c>
      <c r="V220" s="8">
        <f t="shared" si="75"/>
        <v>2</v>
      </c>
      <c r="W220" s="8">
        <f t="shared" si="76"/>
        <v>4</v>
      </c>
    </row>
    <row r="221" spans="1:23" x14ac:dyDescent="0.25">
      <c r="A221" s="7">
        <v>74</v>
      </c>
      <c r="B221" s="18" t="str">
        <f>VLOOKUP($A221, Equipes!$A$3:$B$86, 2, FALSE)</f>
        <v>Carlão PA</v>
      </c>
      <c r="C221" s="17">
        <v>0</v>
      </c>
      <c r="D221" s="19" t="s">
        <v>26</v>
      </c>
      <c r="E221" s="17">
        <v>2</v>
      </c>
      <c r="F221" s="20" t="str">
        <f>VLOOKUP($G221, Equipes!$A$3:$B$86, 2, FALSE)</f>
        <v>Galdeano SP</v>
      </c>
      <c r="G221" s="21">
        <v>72</v>
      </c>
      <c r="H221" s="18">
        <v>52</v>
      </c>
      <c r="I221" s="18" t="s">
        <v>34</v>
      </c>
      <c r="J221" s="18">
        <v>6</v>
      </c>
      <c r="K221" s="18"/>
      <c r="M221" s="8" t="str">
        <f t="shared" si="66"/>
        <v>Carlão PA</v>
      </c>
      <c r="N221" s="8" t="str">
        <f t="shared" si="67"/>
        <v>Galdeano SP</v>
      </c>
      <c r="O221" s="8" t="str">
        <f t="shared" si="68"/>
        <v>Galdeano SP</v>
      </c>
      <c r="P221" s="8" t="str">
        <f t="shared" si="69"/>
        <v/>
      </c>
      <c r="Q221" s="8" t="str">
        <f t="shared" si="70"/>
        <v/>
      </c>
      <c r="R221" s="8" t="str">
        <f t="shared" si="71"/>
        <v>Carlão PA</v>
      </c>
      <c r="S221" s="8" t="str">
        <f t="shared" si="72"/>
        <v>Carlão PA</v>
      </c>
      <c r="T221" s="8">
        <f t="shared" si="73"/>
        <v>0</v>
      </c>
      <c r="U221" s="8" t="str">
        <f t="shared" si="74"/>
        <v>Galdeano SP</v>
      </c>
      <c r="V221" s="8">
        <f t="shared" si="75"/>
        <v>2</v>
      </c>
      <c r="W221" s="8">
        <f t="shared" si="76"/>
        <v>0</v>
      </c>
    </row>
    <row r="222" spans="1:23" x14ac:dyDescent="0.25">
      <c r="A222" s="7">
        <v>77</v>
      </c>
      <c r="B222" s="8" t="str">
        <f>VLOOKUP($A222, Equipes!$A$3:$B$86, 2, FALSE)</f>
        <v>-</v>
      </c>
      <c r="C222" s="17">
        <v>0</v>
      </c>
      <c r="D222" s="9" t="s">
        <v>26</v>
      </c>
      <c r="E222" s="17">
        <v>1</v>
      </c>
      <c r="F222" s="10" t="str">
        <f>VLOOKUP($G222, Equipes!$A$3:$B$86, 2, FALSE)</f>
        <v>João Carrasco DF</v>
      </c>
      <c r="G222" s="7">
        <v>76</v>
      </c>
      <c r="H222" s="8">
        <v>53</v>
      </c>
      <c r="I222" s="8" t="s">
        <v>34</v>
      </c>
      <c r="J222" s="8">
        <v>6</v>
      </c>
      <c r="M222" s="8" t="str">
        <f t="shared" si="66"/>
        <v>-</v>
      </c>
      <c r="N222" s="8" t="str">
        <f t="shared" si="67"/>
        <v>João Carrasco DF</v>
      </c>
      <c r="O222" s="8" t="str">
        <f t="shared" si="68"/>
        <v>João Carrasco DF</v>
      </c>
      <c r="P222" s="8" t="str">
        <f t="shared" si="69"/>
        <v/>
      </c>
      <c r="Q222" s="8" t="str">
        <f t="shared" si="70"/>
        <v/>
      </c>
      <c r="R222" s="8" t="str">
        <f t="shared" si="71"/>
        <v>-</v>
      </c>
      <c r="S222" s="8" t="str">
        <f t="shared" si="72"/>
        <v>-</v>
      </c>
      <c r="T222" s="8">
        <f t="shared" si="73"/>
        <v>0</v>
      </c>
      <c r="U222" s="8" t="str">
        <f t="shared" si="74"/>
        <v>João Carrasco DF</v>
      </c>
      <c r="V222" s="8">
        <f t="shared" si="75"/>
        <v>1</v>
      </c>
      <c r="W222" s="8">
        <f t="shared" si="76"/>
        <v>0</v>
      </c>
    </row>
    <row r="223" spans="1:23" x14ac:dyDescent="0.25">
      <c r="A223" s="7">
        <v>78</v>
      </c>
      <c r="B223" s="18" t="str">
        <f>VLOOKUP($A223, Equipes!$A$3:$B$86, 2, FALSE)</f>
        <v>Flávio Oliveira DF</v>
      </c>
      <c r="C223" s="17">
        <v>4</v>
      </c>
      <c r="D223" s="19" t="s">
        <v>26</v>
      </c>
      <c r="E223" s="17">
        <v>2</v>
      </c>
      <c r="F223" s="20" t="str">
        <f>VLOOKUP($G223, Equipes!$A$3:$B$86, 2, FALSE)</f>
        <v>Felipe Drago DF</v>
      </c>
      <c r="G223" s="21">
        <v>80</v>
      </c>
      <c r="H223" s="18">
        <v>54</v>
      </c>
      <c r="I223" s="18" t="s">
        <v>36</v>
      </c>
      <c r="J223" s="18">
        <v>6</v>
      </c>
      <c r="K223" s="18"/>
      <c r="M223" s="8" t="str">
        <f t="shared" si="66"/>
        <v>Flávio Oliveira DF</v>
      </c>
      <c r="N223" s="8" t="str">
        <f t="shared" si="67"/>
        <v>Felipe Drago DF</v>
      </c>
      <c r="O223" s="8" t="str">
        <f t="shared" si="68"/>
        <v>Flávio Oliveira DF</v>
      </c>
      <c r="P223" s="8" t="str">
        <f t="shared" si="69"/>
        <v/>
      </c>
      <c r="Q223" s="8" t="str">
        <f t="shared" si="70"/>
        <v/>
      </c>
      <c r="R223" s="8" t="str">
        <f t="shared" si="71"/>
        <v>Felipe Drago DF</v>
      </c>
      <c r="S223" s="8" t="str">
        <f t="shared" si="72"/>
        <v>Flávio Oliveira DF</v>
      </c>
      <c r="T223" s="8">
        <f t="shared" si="73"/>
        <v>4</v>
      </c>
      <c r="U223" s="8" t="str">
        <f t="shared" si="74"/>
        <v>Felipe Drago DF</v>
      </c>
      <c r="V223" s="8">
        <f t="shared" si="75"/>
        <v>2</v>
      </c>
      <c r="W223" s="8">
        <f t="shared" si="76"/>
        <v>4</v>
      </c>
    </row>
    <row r="224" spans="1:23" x14ac:dyDescent="0.25">
      <c r="A224" s="7">
        <v>81</v>
      </c>
      <c r="B224" s="8" t="str">
        <f>VLOOKUP($A224, Equipes!$A$3:$B$86, 2, FALSE)</f>
        <v>Heraldino RJ</v>
      </c>
      <c r="C224" s="17">
        <v>1</v>
      </c>
      <c r="D224" s="9" t="s">
        <v>26</v>
      </c>
      <c r="E224" s="17">
        <v>0</v>
      </c>
      <c r="F224" s="10" t="str">
        <f>VLOOKUP($G224, Equipes!$A$3:$B$86, 2, FALSE)</f>
        <v>Luis Eduardo AM</v>
      </c>
      <c r="G224" s="7">
        <v>79</v>
      </c>
      <c r="H224" s="8">
        <v>55</v>
      </c>
      <c r="I224" s="8" t="s">
        <v>36</v>
      </c>
      <c r="J224" s="8">
        <v>6</v>
      </c>
      <c r="M224" s="8" t="str">
        <f t="shared" si="66"/>
        <v>Heraldino RJ</v>
      </c>
      <c r="N224" s="8" t="str">
        <f t="shared" si="67"/>
        <v>Luis Eduardo AM</v>
      </c>
      <c r="O224" s="8" t="str">
        <f t="shared" si="68"/>
        <v>Heraldino RJ</v>
      </c>
      <c r="P224" s="8" t="str">
        <f t="shared" si="69"/>
        <v/>
      </c>
      <c r="Q224" s="8" t="str">
        <f t="shared" si="70"/>
        <v/>
      </c>
      <c r="R224" s="8" t="str">
        <f t="shared" si="71"/>
        <v>Luis Eduardo AM</v>
      </c>
      <c r="S224" s="8" t="str">
        <f t="shared" si="72"/>
        <v>Heraldino RJ</v>
      </c>
      <c r="T224" s="8">
        <f t="shared" si="73"/>
        <v>1</v>
      </c>
      <c r="U224" s="8" t="str">
        <f t="shared" si="74"/>
        <v>Luis Eduardo AM</v>
      </c>
      <c r="V224" s="8">
        <f t="shared" si="75"/>
        <v>0</v>
      </c>
      <c r="W224" s="8">
        <f t="shared" si="76"/>
        <v>1</v>
      </c>
    </row>
    <row r="225" spans="1:23" x14ac:dyDescent="0.25">
      <c r="A225" s="7">
        <v>84</v>
      </c>
      <c r="B225" s="18" t="str">
        <f>VLOOKUP($A225, Equipes!$A$3:$B$86, 2, FALSE)</f>
        <v>-</v>
      </c>
      <c r="C225" s="17">
        <v>0</v>
      </c>
      <c r="D225" s="19" t="s">
        <v>26</v>
      </c>
      <c r="E225" s="17">
        <v>1</v>
      </c>
      <c r="F225" s="20" t="str">
        <f>VLOOKUP($G225, Equipes!$A$3:$B$86, 2, FALSE)</f>
        <v>Rafael Santos SP</v>
      </c>
      <c r="G225" s="21">
        <v>83</v>
      </c>
      <c r="H225" s="18">
        <v>56</v>
      </c>
      <c r="I225" s="18" t="s">
        <v>36</v>
      </c>
      <c r="J225" s="18">
        <v>6</v>
      </c>
      <c r="K225" s="18"/>
      <c r="M225" s="8" t="str">
        <f t="shared" si="66"/>
        <v>-</v>
      </c>
      <c r="N225" s="8" t="str">
        <f t="shared" si="67"/>
        <v>Rafael Santos SP</v>
      </c>
      <c r="O225" s="8" t="str">
        <f t="shared" si="68"/>
        <v>Rafael Santos SP</v>
      </c>
      <c r="P225" s="8" t="str">
        <f t="shared" si="69"/>
        <v/>
      </c>
      <c r="Q225" s="8" t="str">
        <f t="shared" si="70"/>
        <v/>
      </c>
      <c r="R225" s="8" t="str">
        <f t="shared" si="71"/>
        <v>-</v>
      </c>
      <c r="S225" s="8" t="str">
        <f t="shared" si="72"/>
        <v>-</v>
      </c>
      <c r="T225" s="8">
        <f t="shared" si="73"/>
        <v>0</v>
      </c>
      <c r="U225" s="8" t="str">
        <f t="shared" si="74"/>
        <v>Rafael Santos SP</v>
      </c>
      <c r="V225" s="8">
        <f t="shared" si="75"/>
        <v>1</v>
      </c>
      <c r="W225" s="8">
        <f t="shared" si="76"/>
        <v>0</v>
      </c>
    </row>
    <row r="226" spans="1:23" x14ac:dyDescent="0.25">
      <c r="A226" s="7">
        <v>1</v>
      </c>
      <c r="B226" s="8" t="str">
        <f>VLOOKUP($A226, Equipes!$A$3:$B$86, 2, FALSE)</f>
        <v>Rodrigo Costa RJ</v>
      </c>
      <c r="C226" s="17">
        <v>0</v>
      </c>
      <c r="D226" s="9" t="s">
        <v>26</v>
      </c>
      <c r="E226" s="17">
        <v>3</v>
      </c>
      <c r="F226" s="10" t="str">
        <f>VLOOKUP($G226, Equipes!$A$3:$B$86, 2, FALSE)</f>
        <v>Paulinho DF</v>
      </c>
      <c r="G226" s="7">
        <v>2</v>
      </c>
      <c r="H226" s="8">
        <v>57</v>
      </c>
      <c r="I226" s="8" t="s">
        <v>27</v>
      </c>
      <c r="J226" s="8">
        <v>7</v>
      </c>
      <c r="M226" s="8" t="str">
        <f t="shared" si="66"/>
        <v>Rodrigo Costa RJ</v>
      </c>
      <c r="N226" s="8" t="str">
        <f t="shared" si="67"/>
        <v>Paulinho DF</v>
      </c>
      <c r="O226" s="8" t="str">
        <f t="shared" si="68"/>
        <v>Paulinho DF</v>
      </c>
      <c r="P226" s="8" t="str">
        <f t="shared" si="69"/>
        <v/>
      </c>
      <c r="Q226" s="8" t="str">
        <f t="shared" si="70"/>
        <v/>
      </c>
      <c r="R226" s="8" t="str">
        <f t="shared" si="71"/>
        <v>Rodrigo Costa RJ</v>
      </c>
      <c r="S226" s="8" t="str">
        <f t="shared" si="72"/>
        <v>Rodrigo Costa RJ</v>
      </c>
      <c r="T226" s="8">
        <f t="shared" si="73"/>
        <v>0</v>
      </c>
      <c r="U226" s="8" t="str">
        <f t="shared" si="74"/>
        <v>Paulinho DF</v>
      </c>
      <c r="V226" s="8">
        <f t="shared" si="75"/>
        <v>3</v>
      </c>
      <c r="W226" s="8">
        <f t="shared" si="76"/>
        <v>0</v>
      </c>
    </row>
    <row r="227" spans="1:23" x14ac:dyDescent="0.25">
      <c r="A227" s="7">
        <v>3</v>
      </c>
      <c r="B227" s="18" t="str">
        <f>VLOOKUP($A227, Equipes!$A$3:$B$86, 2, FALSE)</f>
        <v>Júlio Ramos SC</v>
      </c>
      <c r="C227" s="17">
        <v>0</v>
      </c>
      <c r="D227" s="19" t="s">
        <v>26</v>
      </c>
      <c r="E227" s="17">
        <v>2</v>
      </c>
      <c r="F227" s="20" t="str">
        <f>VLOOKUP($G227, Equipes!$A$3:$B$86, 2, FALSE)</f>
        <v>Fábio Fortes RS</v>
      </c>
      <c r="G227" s="21">
        <v>5</v>
      </c>
      <c r="H227" s="18">
        <v>58</v>
      </c>
      <c r="I227" s="18" t="s">
        <v>27</v>
      </c>
      <c r="J227" s="18">
        <v>7</v>
      </c>
      <c r="K227" s="18"/>
      <c r="M227" s="8" t="str">
        <f t="shared" si="66"/>
        <v>Júlio Ramos SC</v>
      </c>
      <c r="N227" s="8" t="str">
        <f t="shared" si="67"/>
        <v>Fábio Fortes RS</v>
      </c>
      <c r="O227" s="8" t="str">
        <f t="shared" si="68"/>
        <v>Fábio Fortes RS</v>
      </c>
      <c r="P227" s="8" t="str">
        <f t="shared" si="69"/>
        <v/>
      </c>
      <c r="Q227" s="8" t="str">
        <f t="shared" si="70"/>
        <v/>
      </c>
      <c r="R227" s="8" t="str">
        <f t="shared" si="71"/>
        <v>Júlio Ramos SC</v>
      </c>
      <c r="S227" s="8" t="str">
        <f t="shared" si="72"/>
        <v>Júlio Ramos SC</v>
      </c>
      <c r="T227" s="8">
        <f t="shared" si="73"/>
        <v>0</v>
      </c>
      <c r="U227" s="8" t="str">
        <f t="shared" si="74"/>
        <v>Fábio Fortes RS</v>
      </c>
      <c r="V227" s="8">
        <f t="shared" si="75"/>
        <v>2</v>
      </c>
      <c r="W227" s="8">
        <f t="shared" si="76"/>
        <v>0</v>
      </c>
    </row>
    <row r="228" spans="1:23" x14ac:dyDescent="0.25">
      <c r="A228" s="7">
        <v>4</v>
      </c>
      <c r="B228" s="8" t="str">
        <f>VLOOKUP($A228, Equipes!$A$3:$B$86, 2, FALSE)</f>
        <v>George Aguiar SC</v>
      </c>
      <c r="C228" s="17">
        <v>1</v>
      </c>
      <c r="D228" s="9" t="s">
        <v>26</v>
      </c>
      <c r="E228" s="17">
        <v>0</v>
      </c>
      <c r="F228" s="10" t="str">
        <f>VLOOKUP($G228, Equipes!$A$3:$B$86, 2, FALSE)</f>
        <v>Luporini SP</v>
      </c>
      <c r="G228" s="7">
        <v>6</v>
      </c>
      <c r="H228" s="8">
        <v>59</v>
      </c>
      <c r="I228" s="8" t="s">
        <v>27</v>
      </c>
      <c r="J228" s="8">
        <v>7</v>
      </c>
      <c r="M228" s="8" t="str">
        <f t="shared" si="66"/>
        <v>George Aguiar SC</v>
      </c>
      <c r="N228" s="8" t="str">
        <f t="shared" si="67"/>
        <v>Luporini SP</v>
      </c>
      <c r="O228" s="8" t="str">
        <f t="shared" si="68"/>
        <v>George Aguiar SC</v>
      </c>
      <c r="P228" s="8" t="str">
        <f t="shared" si="69"/>
        <v/>
      </c>
      <c r="Q228" s="8" t="str">
        <f t="shared" si="70"/>
        <v/>
      </c>
      <c r="R228" s="8" t="str">
        <f t="shared" si="71"/>
        <v>Luporini SP</v>
      </c>
      <c r="S228" s="8" t="str">
        <f t="shared" si="72"/>
        <v>George Aguiar SC</v>
      </c>
      <c r="T228" s="8">
        <f t="shared" si="73"/>
        <v>1</v>
      </c>
      <c r="U228" s="8" t="str">
        <f t="shared" si="74"/>
        <v>Luporini SP</v>
      </c>
      <c r="V228" s="8">
        <f t="shared" si="75"/>
        <v>0</v>
      </c>
      <c r="W228" s="8">
        <f t="shared" si="76"/>
        <v>1</v>
      </c>
    </row>
    <row r="229" spans="1:23" x14ac:dyDescent="0.25">
      <c r="A229" s="7">
        <v>8</v>
      </c>
      <c r="B229" s="18" t="str">
        <f>VLOOKUP($A229, Equipes!$A$3:$B$86, 2, FALSE)</f>
        <v>Kojala MG</v>
      </c>
      <c r="C229" s="17">
        <v>1</v>
      </c>
      <c r="D229" s="19" t="s">
        <v>26</v>
      </c>
      <c r="E229" s="17">
        <v>3</v>
      </c>
      <c r="F229" s="20" t="str">
        <f>VLOOKUP($G229, Equipes!$A$3:$B$86, 2, FALSE)</f>
        <v>Ademir RJ</v>
      </c>
      <c r="G229" s="21">
        <v>9</v>
      </c>
      <c r="H229" s="18">
        <v>60</v>
      </c>
      <c r="I229" s="18" t="s">
        <v>28</v>
      </c>
      <c r="J229" s="18">
        <v>7</v>
      </c>
      <c r="K229" s="18"/>
      <c r="M229" s="8" t="str">
        <f t="shared" si="66"/>
        <v>Kojala MG</v>
      </c>
      <c r="N229" s="8" t="str">
        <f t="shared" si="67"/>
        <v>Ademir RJ</v>
      </c>
      <c r="O229" s="8" t="str">
        <f t="shared" si="68"/>
        <v>Ademir RJ</v>
      </c>
      <c r="P229" s="8" t="str">
        <f t="shared" si="69"/>
        <v/>
      </c>
      <c r="Q229" s="8" t="str">
        <f t="shared" si="70"/>
        <v/>
      </c>
      <c r="R229" s="8" t="str">
        <f t="shared" si="71"/>
        <v>Kojala MG</v>
      </c>
      <c r="S229" s="8" t="str">
        <f t="shared" si="72"/>
        <v>Kojala MG</v>
      </c>
      <c r="T229" s="8">
        <f t="shared" si="73"/>
        <v>1</v>
      </c>
      <c r="U229" s="8" t="str">
        <f t="shared" si="74"/>
        <v>Ademir RJ</v>
      </c>
      <c r="V229" s="8">
        <f t="shared" si="75"/>
        <v>3</v>
      </c>
      <c r="W229" s="8">
        <f t="shared" si="76"/>
        <v>1</v>
      </c>
    </row>
    <row r="230" spans="1:23" x14ac:dyDescent="0.25">
      <c r="A230" s="7">
        <v>10</v>
      </c>
      <c r="B230" s="8" t="str">
        <f>VLOOKUP($A230, Equipes!$A$3:$B$86, 2, FALSE)</f>
        <v>Ricardo Teles MS</v>
      </c>
      <c r="C230" s="17">
        <v>0</v>
      </c>
      <c r="D230" s="9" t="s">
        <v>26</v>
      </c>
      <c r="E230" s="17">
        <v>0</v>
      </c>
      <c r="F230" s="10" t="str">
        <f>VLOOKUP($G230, Equipes!$A$3:$B$86, 2, FALSE)</f>
        <v>Cristiano MG</v>
      </c>
      <c r="G230" s="7">
        <v>12</v>
      </c>
      <c r="H230" s="8">
        <v>61</v>
      </c>
      <c r="I230" s="8" t="s">
        <v>28</v>
      </c>
      <c r="J230" s="8">
        <v>7</v>
      </c>
      <c r="M230" s="8" t="str">
        <f t="shared" si="66"/>
        <v>Ricardo Teles MS</v>
      </c>
      <c r="N230" s="8" t="str">
        <f t="shared" si="67"/>
        <v>Cristiano MG</v>
      </c>
      <c r="O230" s="8" t="str">
        <f t="shared" si="68"/>
        <v/>
      </c>
      <c r="P230" s="8" t="str">
        <f t="shared" si="69"/>
        <v>Ricardo Teles MS</v>
      </c>
      <c r="Q230" s="8" t="str">
        <f t="shared" si="70"/>
        <v>Cristiano MG</v>
      </c>
      <c r="R230" s="8" t="str">
        <f t="shared" si="71"/>
        <v/>
      </c>
      <c r="S230" s="8" t="str">
        <f t="shared" si="72"/>
        <v>Ricardo Teles MS</v>
      </c>
      <c r="T230" s="8">
        <f t="shared" si="73"/>
        <v>0</v>
      </c>
      <c r="U230" s="8" t="str">
        <f t="shared" si="74"/>
        <v>Cristiano MG</v>
      </c>
      <c r="V230" s="8">
        <f t="shared" si="75"/>
        <v>0</v>
      </c>
      <c r="W230" s="8">
        <f t="shared" si="76"/>
        <v>0</v>
      </c>
    </row>
    <row r="231" spans="1:23" x14ac:dyDescent="0.25">
      <c r="A231" s="7">
        <v>11</v>
      </c>
      <c r="B231" s="18" t="str">
        <f>VLOOKUP($A231, Equipes!$A$3:$B$86, 2, FALSE)</f>
        <v>Nicholas Rodrigues RJ</v>
      </c>
      <c r="C231" s="17">
        <v>1</v>
      </c>
      <c r="D231" s="19" t="s">
        <v>26</v>
      </c>
      <c r="E231" s="17">
        <v>3</v>
      </c>
      <c r="F231" s="20" t="str">
        <f>VLOOKUP($G231, Equipes!$A$3:$B$86, 2, FALSE)</f>
        <v>Bispo RJ</v>
      </c>
      <c r="G231" s="21">
        <v>13</v>
      </c>
      <c r="H231" s="18">
        <v>62</v>
      </c>
      <c r="I231" s="18" t="s">
        <v>28</v>
      </c>
      <c r="J231" s="18">
        <v>7</v>
      </c>
      <c r="K231" s="18"/>
      <c r="M231" s="8" t="str">
        <f t="shared" si="66"/>
        <v>Nicholas Rodrigues RJ</v>
      </c>
      <c r="N231" s="8" t="str">
        <f t="shared" si="67"/>
        <v>Bispo RJ</v>
      </c>
      <c r="O231" s="8" t="str">
        <f t="shared" si="68"/>
        <v>Bispo RJ</v>
      </c>
      <c r="P231" s="8" t="str">
        <f t="shared" si="69"/>
        <v/>
      </c>
      <c r="Q231" s="8" t="str">
        <f t="shared" si="70"/>
        <v/>
      </c>
      <c r="R231" s="8" t="str">
        <f t="shared" si="71"/>
        <v>Nicholas Rodrigues RJ</v>
      </c>
      <c r="S231" s="8" t="str">
        <f t="shared" si="72"/>
        <v>Nicholas Rodrigues RJ</v>
      </c>
      <c r="T231" s="8">
        <f t="shared" si="73"/>
        <v>1</v>
      </c>
      <c r="U231" s="8" t="str">
        <f t="shared" si="74"/>
        <v>Bispo RJ</v>
      </c>
      <c r="V231" s="8">
        <f t="shared" si="75"/>
        <v>3</v>
      </c>
      <c r="W231" s="8">
        <f t="shared" si="76"/>
        <v>1</v>
      </c>
    </row>
    <row r="232" spans="1:23" x14ac:dyDescent="0.25">
      <c r="A232" s="7">
        <v>15</v>
      </c>
      <c r="B232" s="8" t="str">
        <f>VLOOKUP($A232, Equipes!$A$3:$B$86, 2, FALSE)</f>
        <v>Marcinho RJ</v>
      </c>
      <c r="C232" s="17">
        <v>0</v>
      </c>
      <c r="D232" s="9" t="s">
        <v>26</v>
      </c>
      <c r="E232" s="17">
        <v>0</v>
      </c>
      <c r="F232" s="10" t="str">
        <f>VLOOKUP($G232, Equipes!$A$3:$B$86, 2, FALSE)</f>
        <v>Davi Trigueiros PR</v>
      </c>
      <c r="G232" s="7">
        <v>16</v>
      </c>
      <c r="H232" s="8">
        <v>63</v>
      </c>
      <c r="I232" s="8" t="s">
        <v>29</v>
      </c>
      <c r="J232" s="8">
        <v>7</v>
      </c>
      <c r="M232" s="8" t="str">
        <f t="shared" si="66"/>
        <v>Marcinho RJ</v>
      </c>
      <c r="N232" s="8" t="str">
        <f t="shared" si="67"/>
        <v>Davi Trigueiros PR</v>
      </c>
      <c r="O232" s="8" t="str">
        <f t="shared" si="68"/>
        <v/>
      </c>
      <c r="P232" s="8" t="str">
        <f t="shared" si="69"/>
        <v>Marcinho RJ</v>
      </c>
      <c r="Q232" s="8" t="str">
        <f t="shared" si="70"/>
        <v>Davi Trigueiros PR</v>
      </c>
      <c r="R232" s="8" t="str">
        <f t="shared" si="71"/>
        <v/>
      </c>
      <c r="S232" s="8" t="str">
        <f t="shared" si="72"/>
        <v>Marcinho RJ</v>
      </c>
      <c r="T232" s="8">
        <f t="shared" si="73"/>
        <v>0</v>
      </c>
      <c r="U232" s="8" t="str">
        <f t="shared" si="74"/>
        <v>Davi Trigueiros PR</v>
      </c>
      <c r="V232" s="8">
        <f t="shared" si="75"/>
        <v>0</v>
      </c>
      <c r="W232" s="8">
        <f t="shared" si="76"/>
        <v>0</v>
      </c>
    </row>
    <row r="233" spans="1:23" x14ac:dyDescent="0.25">
      <c r="A233" s="7">
        <v>17</v>
      </c>
      <c r="B233" s="18" t="str">
        <f>VLOOKUP($A233, Equipes!$A$3:$B$86, 2, FALSE)</f>
        <v>Jorge Calberg PR</v>
      </c>
      <c r="C233" s="17">
        <v>0</v>
      </c>
      <c r="D233" s="19" t="s">
        <v>26</v>
      </c>
      <c r="E233" s="17">
        <v>1</v>
      </c>
      <c r="F233" s="20" t="str">
        <f>VLOOKUP($G233, Equipes!$A$3:$B$86, 2, FALSE)</f>
        <v>Marco Antonio RJ</v>
      </c>
      <c r="G233" s="21">
        <v>19</v>
      </c>
      <c r="H233" s="18">
        <v>64</v>
      </c>
      <c r="I233" s="18" t="s">
        <v>29</v>
      </c>
      <c r="J233" s="18">
        <v>7</v>
      </c>
      <c r="K233" s="18"/>
      <c r="M233" s="8" t="str">
        <f t="shared" si="66"/>
        <v>Jorge Calberg PR</v>
      </c>
      <c r="N233" s="8" t="str">
        <f t="shared" si="67"/>
        <v>Marco Antonio RJ</v>
      </c>
      <c r="O233" s="8" t="str">
        <f t="shared" si="68"/>
        <v>Marco Antonio RJ</v>
      </c>
      <c r="P233" s="8" t="str">
        <f t="shared" si="69"/>
        <v/>
      </c>
      <c r="Q233" s="8" t="str">
        <f t="shared" si="70"/>
        <v/>
      </c>
      <c r="R233" s="8" t="str">
        <f t="shared" si="71"/>
        <v>Jorge Calberg PR</v>
      </c>
      <c r="S233" s="8" t="str">
        <f t="shared" si="72"/>
        <v>Jorge Calberg PR</v>
      </c>
      <c r="T233" s="8">
        <f t="shared" si="73"/>
        <v>0</v>
      </c>
      <c r="U233" s="8" t="str">
        <f t="shared" si="74"/>
        <v>Marco Antonio RJ</v>
      </c>
      <c r="V233" s="8">
        <f t="shared" si="75"/>
        <v>1</v>
      </c>
      <c r="W233" s="8">
        <f t="shared" si="76"/>
        <v>0</v>
      </c>
    </row>
    <row r="234" spans="1:23" x14ac:dyDescent="0.25">
      <c r="B234" s="12" t="s">
        <v>42</v>
      </c>
      <c r="C234" s="13"/>
      <c r="D234" s="13"/>
      <c r="E234" s="13"/>
      <c r="F234" s="14"/>
      <c r="G234" s="15"/>
      <c r="H234" s="12" t="s">
        <v>15</v>
      </c>
      <c r="I234" s="12" t="s">
        <v>16</v>
      </c>
      <c r="J234" s="12" t="s">
        <v>17</v>
      </c>
      <c r="K234" s="16">
        <f>K3 + TIME(0,140,0)</f>
        <v>44849.701388888883</v>
      </c>
      <c r="M234" s="11" t="s">
        <v>18</v>
      </c>
      <c r="N234" s="11" t="s">
        <v>18</v>
      </c>
      <c r="O234" s="11" t="s">
        <v>19</v>
      </c>
      <c r="P234" s="11" t="s">
        <v>20</v>
      </c>
      <c r="Q234" s="11" t="s">
        <v>20</v>
      </c>
      <c r="R234" s="11" t="s">
        <v>21</v>
      </c>
      <c r="S234" s="11" t="s">
        <v>22</v>
      </c>
      <c r="T234" s="11" t="s">
        <v>23</v>
      </c>
      <c r="U234" s="11" t="s">
        <v>19</v>
      </c>
      <c r="V234" s="11" t="s">
        <v>24</v>
      </c>
      <c r="W234" s="11" t="s">
        <v>25</v>
      </c>
    </row>
    <row r="235" spans="1:23" x14ac:dyDescent="0.25">
      <c r="A235" s="7">
        <v>18</v>
      </c>
      <c r="B235" s="18" t="str">
        <f>VLOOKUP($A235, Equipes!$A$3:$B$86, 2, FALSE)</f>
        <v>Augusto Barba SM</v>
      </c>
      <c r="C235" s="17">
        <v>2</v>
      </c>
      <c r="D235" s="19" t="s">
        <v>26</v>
      </c>
      <c r="E235" s="17">
        <v>2</v>
      </c>
      <c r="F235" s="20" t="str">
        <f>VLOOKUP($G235, Equipes!$A$3:$B$86, 2, FALSE)</f>
        <v>Oswaldo Fabeni SC</v>
      </c>
      <c r="G235" s="21">
        <v>20</v>
      </c>
      <c r="H235" s="18">
        <v>33</v>
      </c>
      <c r="I235" s="18" t="s">
        <v>29</v>
      </c>
      <c r="J235" s="18">
        <v>7</v>
      </c>
      <c r="K235" s="18"/>
      <c r="M235" s="8" t="str">
        <f t="shared" ref="M235:M262" si="77">IF(OR(C235 = "",E235 = ""), "", B235)</f>
        <v>Augusto Barba SM</v>
      </c>
      <c r="N235" s="8" t="str">
        <f t="shared" ref="N235:N262" si="78">IF(OR(C235 = "",E235 = ""), "", F235)</f>
        <v>Oswaldo Fabeni SC</v>
      </c>
      <c r="O235" s="8" t="str">
        <f t="shared" ref="O235:O262" si="79">IF(C235&gt;E235,B235, IF(E235&gt;C235,F235, ""))</f>
        <v/>
      </c>
      <c r="P235" s="8" t="str">
        <f t="shared" ref="P235:P262" si="80">IF(OR(C235 = "",E235 = ""), "", IF(C235=E235,B235, ""))</f>
        <v>Augusto Barba SM</v>
      </c>
      <c r="Q235" s="8" t="str">
        <f t="shared" ref="Q235:Q262" si="81">IF(OR(C235 = "",E235 = ""), "", IF(C235=E235,F235, ""))</f>
        <v>Oswaldo Fabeni SC</v>
      </c>
      <c r="R235" s="8" t="str">
        <f t="shared" ref="R235:R262" si="82">IF(C235&gt;E235,F235, IF(E235&gt;C235,B235, ""))</f>
        <v/>
      </c>
      <c r="S235" s="8" t="str">
        <f t="shared" ref="S235:S262" si="83">IF(OR(C235 = "",E235 = ""), "", B235)</f>
        <v>Augusto Barba SM</v>
      </c>
      <c r="T235" s="8">
        <f t="shared" ref="T235:T262" si="84">IF(C235 = "", "", C235)</f>
        <v>2</v>
      </c>
      <c r="U235" s="8" t="str">
        <f t="shared" ref="U235:U262" si="85">IF(OR(C235 = "",E235 = ""), "", F235)</f>
        <v>Oswaldo Fabeni SC</v>
      </c>
      <c r="V235" s="8">
        <f t="shared" ref="V235:V262" si="86">IF(E235 = "", "", E235)</f>
        <v>2</v>
      </c>
      <c r="W235" s="8">
        <f t="shared" ref="W235:W262" si="87">IF(C235 = "", "", C235)</f>
        <v>2</v>
      </c>
    </row>
    <row r="236" spans="1:23" x14ac:dyDescent="0.25">
      <c r="A236" s="7">
        <v>22</v>
      </c>
      <c r="B236" s="8" t="str">
        <f>VLOOKUP($A236, Equipes!$A$3:$B$86, 2, FALSE)</f>
        <v>Almir RJ</v>
      </c>
      <c r="C236" s="17">
        <v>1</v>
      </c>
      <c r="D236" s="9" t="s">
        <v>26</v>
      </c>
      <c r="E236" s="17">
        <v>1</v>
      </c>
      <c r="F236" s="10" t="str">
        <f>VLOOKUP($G236, Equipes!$A$3:$B$86, 2, FALSE)</f>
        <v>Jorge Ferraz RJ</v>
      </c>
      <c r="G236" s="7">
        <v>23</v>
      </c>
      <c r="H236" s="8">
        <v>34</v>
      </c>
      <c r="I236" s="8" t="s">
        <v>21</v>
      </c>
      <c r="J236" s="8">
        <v>7</v>
      </c>
      <c r="M236" s="8" t="str">
        <f t="shared" si="77"/>
        <v>Almir RJ</v>
      </c>
      <c r="N236" s="8" t="str">
        <f t="shared" si="78"/>
        <v>Jorge Ferraz RJ</v>
      </c>
      <c r="O236" s="8" t="str">
        <f t="shared" si="79"/>
        <v/>
      </c>
      <c r="P236" s="8" t="str">
        <f t="shared" si="80"/>
        <v>Almir RJ</v>
      </c>
      <c r="Q236" s="8" t="str">
        <f t="shared" si="81"/>
        <v>Jorge Ferraz RJ</v>
      </c>
      <c r="R236" s="8" t="str">
        <f t="shared" si="82"/>
        <v/>
      </c>
      <c r="S236" s="8" t="str">
        <f t="shared" si="83"/>
        <v>Almir RJ</v>
      </c>
      <c r="T236" s="8">
        <f t="shared" si="84"/>
        <v>1</v>
      </c>
      <c r="U236" s="8" t="str">
        <f t="shared" si="85"/>
        <v>Jorge Ferraz RJ</v>
      </c>
      <c r="V236" s="8">
        <f t="shared" si="86"/>
        <v>1</v>
      </c>
      <c r="W236" s="8">
        <f t="shared" si="87"/>
        <v>1</v>
      </c>
    </row>
    <row r="237" spans="1:23" x14ac:dyDescent="0.25">
      <c r="A237" s="7">
        <v>24</v>
      </c>
      <c r="B237" s="18" t="str">
        <f>VLOOKUP($A237, Equipes!$A$3:$B$86, 2, FALSE)</f>
        <v>Marcus Ohya PR</v>
      </c>
      <c r="C237" s="17">
        <v>2</v>
      </c>
      <c r="D237" s="19" t="s">
        <v>26</v>
      </c>
      <c r="E237" s="17">
        <v>0</v>
      </c>
      <c r="F237" s="20" t="str">
        <f>VLOOKUP($G237, Equipes!$A$3:$B$86, 2, FALSE)</f>
        <v>Alencar SP</v>
      </c>
      <c r="G237" s="21">
        <v>26</v>
      </c>
      <c r="H237" s="18">
        <v>35</v>
      </c>
      <c r="I237" s="18" t="s">
        <v>21</v>
      </c>
      <c r="J237" s="18">
        <v>7</v>
      </c>
      <c r="K237" s="18"/>
      <c r="M237" s="8" t="str">
        <f t="shared" si="77"/>
        <v>Marcus Ohya PR</v>
      </c>
      <c r="N237" s="8" t="str">
        <f t="shared" si="78"/>
        <v>Alencar SP</v>
      </c>
      <c r="O237" s="8" t="str">
        <f t="shared" si="79"/>
        <v>Marcus Ohya PR</v>
      </c>
      <c r="P237" s="8" t="str">
        <f t="shared" si="80"/>
        <v/>
      </c>
      <c r="Q237" s="8" t="str">
        <f t="shared" si="81"/>
        <v/>
      </c>
      <c r="R237" s="8" t="str">
        <f t="shared" si="82"/>
        <v>Alencar SP</v>
      </c>
      <c r="S237" s="8" t="str">
        <f t="shared" si="83"/>
        <v>Marcus Ohya PR</v>
      </c>
      <c r="T237" s="8">
        <f t="shared" si="84"/>
        <v>2</v>
      </c>
      <c r="U237" s="8" t="str">
        <f t="shared" si="85"/>
        <v>Alencar SP</v>
      </c>
      <c r="V237" s="8">
        <f t="shared" si="86"/>
        <v>0</v>
      </c>
      <c r="W237" s="8">
        <f t="shared" si="87"/>
        <v>2</v>
      </c>
    </row>
    <row r="238" spans="1:23" x14ac:dyDescent="0.25">
      <c r="A238" s="7">
        <v>25</v>
      </c>
      <c r="B238" s="8" t="str">
        <f>VLOOKUP($A238, Equipes!$A$3:$B$86, 2, FALSE)</f>
        <v>Antonio RJ</v>
      </c>
      <c r="C238" s="17">
        <v>3</v>
      </c>
      <c r="D238" s="9" t="s">
        <v>26</v>
      </c>
      <c r="E238" s="17">
        <v>2</v>
      </c>
      <c r="F238" s="10" t="str">
        <f>VLOOKUP($G238, Equipes!$A$3:$B$86, 2, FALSE)</f>
        <v>Léo Carioca SP</v>
      </c>
      <c r="G238" s="7">
        <v>27</v>
      </c>
      <c r="H238" s="8">
        <v>36</v>
      </c>
      <c r="I238" s="8" t="s">
        <v>21</v>
      </c>
      <c r="J238" s="8">
        <v>7</v>
      </c>
      <c r="M238" s="8" t="str">
        <f t="shared" si="77"/>
        <v>Antonio RJ</v>
      </c>
      <c r="N238" s="8" t="str">
        <f t="shared" si="78"/>
        <v>Léo Carioca SP</v>
      </c>
      <c r="O238" s="8" t="str">
        <f t="shared" si="79"/>
        <v>Antonio RJ</v>
      </c>
      <c r="P238" s="8" t="str">
        <f t="shared" si="80"/>
        <v/>
      </c>
      <c r="Q238" s="8" t="str">
        <f t="shared" si="81"/>
        <v/>
      </c>
      <c r="R238" s="8" t="str">
        <f t="shared" si="82"/>
        <v>Léo Carioca SP</v>
      </c>
      <c r="S238" s="8" t="str">
        <f t="shared" si="83"/>
        <v>Antonio RJ</v>
      </c>
      <c r="T238" s="8">
        <f t="shared" si="84"/>
        <v>3</v>
      </c>
      <c r="U238" s="8" t="str">
        <f t="shared" si="85"/>
        <v>Léo Carioca SP</v>
      </c>
      <c r="V238" s="8">
        <f t="shared" si="86"/>
        <v>2</v>
      </c>
      <c r="W238" s="8">
        <f t="shared" si="87"/>
        <v>3</v>
      </c>
    </row>
    <row r="239" spans="1:23" x14ac:dyDescent="0.25">
      <c r="A239" s="7">
        <v>29</v>
      </c>
      <c r="B239" s="18" t="str">
        <f>VLOOKUP($A239, Equipes!$A$3:$B$86, 2, FALSE)</f>
        <v>Jhonata AM</v>
      </c>
      <c r="C239" s="17">
        <v>3</v>
      </c>
      <c r="D239" s="19" t="s">
        <v>26</v>
      </c>
      <c r="E239" s="17">
        <v>4</v>
      </c>
      <c r="F239" s="20" t="str">
        <f>VLOOKUP($G239, Equipes!$A$3:$B$86, 2, FALSE)</f>
        <v>Sarti Neto RJ</v>
      </c>
      <c r="G239" s="21">
        <v>30</v>
      </c>
      <c r="H239" s="18">
        <v>37</v>
      </c>
      <c r="I239" s="18" t="s">
        <v>20</v>
      </c>
      <c r="J239" s="18">
        <v>7</v>
      </c>
      <c r="K239" s="18"/>
      <c r="M239" s="8" t="str">
        <f t="shared" si="77"/>
        <v>Jhonata AM</v>
      </c>
      <c r="N239" s="8" t="str">
        <f t="shared" si="78"/>
        <v>Sarti Neto RJ</v>
      </c>
      <c r="O239" s="8" t="str">
        <f t="shared" si="79"/>
        <v>Sarti Neto RJ</v>
      </c>
      <c r="P239" s="8" t="str">
        <f t="shared" si="80"/>
        <v/>
      </c>
      <c r="Q239" s="8" t="str">
        <f t="shared" si="81"/>
        <v/>
      </c>
      <c r="R239" s="8" t="str">
        <f t="shared" si="82"/>
        <v>Jhonata AM</v>
      </c>
      <c r="S239" s="8" t="str">
        <f t="shared" si="83"/>
        <v>Jhonata AM</v>
      </c>
      <c r="T239" s="8">
        <f t="shared" si="84"/>
        <v>3</v>
      </c>
      <c r="U239" s="8" t="str">
        <f t="shared" si="85"/>
        <v>Sarti Neto RJ</v>
      </c>
      <c r="V239" s="8">
        <f t="shared" si="86"/>
        <v>4</v>
      </c>
      <c r="W239" s="8">
        <f t="shared" si="87"/>
        <v>3</v>
      </c>
    </row>
    <row r="240" spans="1:23" x14ac:dyDescent="0.25">
      <c r="A240" s="7">
        <v>31</v>
      </c>
      <c r="B240" s="8" t="str">
        <f>VLOOKUP($A240, Equipes!$A$3:$B$86, 2, FALSE)</f>
        <v>Sérgio Barreira SP</v>
      </c>
      <c r="C240" s="17">
        <v>1</v>
      </c>
      <c r="D240" s="9" t="s">
        <v>26</v>
      </c>
      <c r="E240" s="17">
        <v>0</v>
      </c>
      <c r="F240" s="10" t="str">
        <f>VLOOKUP($G240, Equipes!$A$3:$B$86, 2, FALSE)</f>
        <v>Rogelton PR</v>
      </c>
      <c r="G240" s="7">
        <v>33</v>
      </c>
      <c r="H240" s="8">
        <v>38</v>
      </c>
      <c r="I240" s="8" t="s">
        <v>20</v>
      </c>
      <c r="J240" s="8">
        <v>7</v>
      </c>
      <c r="M240" s="8" t="str">
        <f t="shared" si="77"/>
        <v>Sérgio Barreira SP</v>
      </c>
      <c r="N240" s="8" t="str">
        <f t="shared" si="78"/>
        <v>Rogelton PR</v>
      </c>
      <c r="O240" s="8" t="str">
        <f t="shared" si="79"/>
        <v>Sérgio Barreira SP</v>
      </c>
      <c r="P240" s="8" t="str">
        <f t="shared" si="80"/>
        <v/>
      </c>
      <c r="Q240" s="8" t="str">
        <f t="shared" si="81"/>
        <v/>
      </c>
      <c r="R240" s="8" t="str">
        <f t="shared" si="82"/>
        <v>Rogelton PR</v>
      </c>
      <c r="S240" s="8" t="str">
        <f t="shared" si="83"/>
        <v>Sérgio Barreira SP</v>
      </c>
      <c r="T240" s="8">
        <f t="shared" si="84"/>
        <v>1</v>
      </c>
      <c r="U240" s="8" t="str">
        <f t="shared" si="85"/>
        <v>Rogelton PR</v>
      </c>
      <c r="V240" s="8">
        <f t="shared" si="86"/>
        <v>0</v>
      </c>
      <c r="W240" s="8">
        <f t="shared" si="87"/>
        <v>1</v>
      </c>
    </row>
    <row r="241" spans="1:23" x14ac:dyDescent="0.25">
      <c r="A241" s="7">
        <v>32</v>
      </c>
      <c r="B241" s="18" t="str">
        <f>VLOOKUP($A241, Equipes!$A$3:$B$86, 2, FALSE)</f>
        <v>Erismar SP</v>
      </c>
      <c r="C241" s="17">
        <v>2</v>
      </c>
      <c r="D241" s="19" t="s">
        <v>26</v>
      </c>
      <c r="E241" s="17">
        <v>1</v>
      </c>
      <c r="F241" s="20" t="str">
        <f>VLOOKUP($G241, Equipes!$A$3:$B$86, 2, FALSE)</f>
        <v>Netynho PE</v>
      </c>
      <c r="G241" s="21">
        <v>34</v>
      </c>
      <c r="H241" s="18">
        <v>39</v>
      </c>
      <c r="I241" s="18" t="s">
        <v>20</v>
      </c>
      <c r="J241" s="18">
        <v>7</v>
      </c>
      <c r="K241" s="18"/>
      <c r="M241" s="8" t="str">
        <f t="shared" si="77"/>
        <v>Erismar SP</v>
      </c>
      <c r="N241" s="8" t="str">
        <f t="shared" si="78"/>
        <v>Netynho PE</v>
      </c>
      <c r="O241" s="8" t="str">
        <f t="shared" si="79"/>
        <v>Erismar SP</v>
      </c>
      <c r="P241" s="8" t="str">
        <f t="shared" si="80"/>
        <v/>
      </c>
      <c r="Q241" s="8" t="str">
        <f t="shared" si="81"/>
        <v/>
      </c>
      <c r="R241" s="8" t="str">
        <f t="shared" si="82"/>
        <v>Netynho PE</v>
      </c>
      <c r="S241" s="8" t="str">
        <f t="shared" si="83"/>
        <v>Erismar SP</v>
      </c>
      <c r="T241" s="8">
        <f t="shared" si="84"/>
        <v>2</v>
      </c>
      <c r="U241" s="8" t="str">
        <f t="shared" si="85"/>
        <v>Netynho PE</v>
      </c>
      <c r="V241" s="8">
        <f t="shared" si="86"/>
        <v>1</v>
      </c>
      <c r="W241" s="8">
        <f t="shared" si="87"/>
        <v>2</v>
      </c>
    </row>
    <row r="242" spans="1:23" x14ac:dyDescent="0.25">
      <c r="A242" s="7">
        <v>36</v>
      </c>
      <c r="B242" s="8" t="str">
        <f>VLOOKUP($A242, Equipes!$A$3:$B$86, 2, FALSE)</f>
        <v>Ricardo Guedes SC</v>
      </c>
      <c r="C242" s="17">
        <v>0</v>
      </c>
      <c r="D242" s="9" t="s">
        <v>26</v>
      </c>
      <c r="E242" s="17">
        <v>2</v>
      </c>
      <c r="F242" s="10" t="str">
        <f>VLOOKUP($G242, Equipes!$A$3:$B$86, 2, FALSE)</f>
        <v>Leo Anache MS</v>
      </c>
      <c r="G242" s="7">
        <v>37</v>
      </c>
      <c r="H242" s="8">
        <v>40</v>
      </c>
      <c r="I242" s="8" t="s">
        <v>30</v>
      </c>
      <c r="J242" s="8">
        <v>7</v>
      </c>
      <c r="M242" s="8" t="str">
        <f t="shared" si="77"/>
        <v>Ricardo Guedes SC</v>
      </c>
      <c r="N242" s="8" t="str">
        <f t="shared" si="78"/>
        <v>Leo Anache MS</v>
      </c>
      <c r="O242" s="8" t="str">
        <f t="shared" si="79"/>
        <v>Leo Anache MS</v>
      </c>
      <c r="P242" s="8" t="str">
        <f t="shared" si="80"/>
        <v/>
      </c>
      <c r="Q242" s="8" t="str">
        <f t="shared" si="81"/>
        <v/>
      </c>
      <c r="R242" s="8" t="str">
        <f t="shared" si="82"/>
        <v>Ricardo Guedes SC</v>
      </c>
      <c r="S242" s="8" t="str">
        <f t="shared" si="83"/>
        <v>Ricardo Guedes SC</v>
      </c>
      <c r="T242" s="8">
        <f t="shared" si="84"/>
        <v>0</v>
      </c>
      <c r="U242" s="8" t="str">
        <f t="shared" si="85"/>
        <v>Leo Anache MS</v>
      </c>
      <c r="V242" s="8">
        <f t="shared" si="86"/>
        <v>2</v>
      </c>
      <c r="W242" s="8">
        <f t="shared" si="87"/>
        <v>0</v>
      </c>
    </row>
    <row r="243" spans="1:23" x14ac:dyDescent="0.25">
      <c r="A243" s="7">
        <v>38</v>
      </c>
      <c r="B243" s="18" t="str">
        <f>VLOOKUP($A243, Equipes!$A$3:$B$86, 2, FALSE)</f>
        <v>Ivan Falcão AM</v>
      </c>
      <c r="C243" s="17">
        <v>2</v>
      </c>
      <c r="D243" s="19" t="s">
        <v>26</v>
      </c>
      <c r="E243" s="17">
        <v>2</v>
      </c>
      <c r="F243" s="20" t="str">
        <f>VLOOKUP($G243, Equipes!$A$3:$B$86, 2, FALSE)</f>
        <v>Leo Fernandes RJ</v>
      </c>
      <c r="G243" s="21">
        <v>40</v>
      </c>
      <c r="H243" s="18">
        <v>41</v>
      </c>
      <c r="I243" s="18" t="s">
        <v>30</v>
      </c>
      <c r="J243" s="18">
        <v>7</v>
      </c>
      <c r="K243" s="18"/>
      <c r="M243" s="8" t="str">
        <f t="shared" si="77"/>
        <v>Ivan Falcão AM</v>
      </c>
      <c r="N243" s="8" t="str">
        <f t="shared" si="78"/>
        <v>Leo Fernandes RJ</v>
      </c>
      <c r="O243" s="8" t="str">
        <f t="shared" si="79"/>
        <v/>
      </c>
      <c r="P243" s="8" t="str">
        <f t="shared" si="80"/>
        <v>Ivan Falcão AM</v>
      </c>
      <c r="Q243" s="8" t="str">
        <f t="shared" si="81"/>
        <v>Leo Fernandes RJ</v>
      </c>
      <c r="R243" s="8" t="str">
        <f t="shared" si="82"/>
        <v/>
      </c>
      <c r="S243" s="8" t="str">
        <f t="shared" si="83"/>
        <v>Ivan Falcão AM</v>
      </c>
      <c r="T243" s="8">
        <f t="shared" si="84"/>
        <v>2</v>
      </c>
      <c r="U243" s="8" t="str">
        <f t="shared" si="85"/>
        <v>Leo Fernandes RJ</v>
      </c>
      <c r="V243" s="8">
        <f t="shared" si="86"/>
        <v>2</v>
      </c>
      <c r="W243" s="8">
        <f t="shared" si="87"/>
        <v>2</v>
      </c>
    </row>
    <row r="244" spans="1:23" x14ac:dyDescent="0.25">
      <c r="A244" s="7">
        <v>39</v>
      </c>
      <c r="B244" s="8" t="str">
        <f>VLOOKUP($A244, Equipes!$A$3:$B$86, 2, FALSE)</f>
        <v>Praciano CE</v>
      </c>
      <c r="C244" s="17">
        <v>0</v>
      </c>
      <c r="D244" s="9" t="s">
        <v>26</v>
      </c>
      <c r="E244" s="17">
        <v>0</v>
      </c>
      <c r="F244" s="10" t="str">
        <f>VLOOKUP($G244, Equipes!$A$3:$B$86, 2, FALSE)</f>
        <v>Baby SP</v>
      </c>
      <c r="G244" s="7">
        <v>41</v>
      </c>
      <c r="H244" s="8">
        <v>42</v>
      </c>
      <c r="I244" s="8" t="s">
        <v>30</v>
      </c>
      <c r="J244" s="8">
        <v>7</v>
      </c>
      <c r="M244" s="8" t="str">
        <f t="shared" si="77"/>
        <v>Praciano CE</v>
      </c>
      <c r="N244" s="8" t="str">
        <f t="shared" si="78"/>
        <v>Baby SP</v>
      </c>
      <c r="O244" s="8" t="str">
        <f t="shared" si="79"/>
        <v/>
      </c>
      <c r="P244" s="8" t="str">
        <f t="shared" si="80"/>
        <v>Praciano CE</v>
      </c>
      <c r="Q244" s="8" t="str">
        <f t="shared" si="81"/>
        <v>Baby SP</v>
      </c>
      <c r="R244" s="8" t="str">
        <f t="shared" si="82"/>
        <v/>
      </c>
      <c r="S244" s="8" t="str">
        <f t="shared" si="83"/>
        <v>Praciano CE</v>
      </c>
      <c r="T244" s="8">
        <f t="shared" si="84"/>
        <v>0</v>
      </c>
      <c r="U244" s="8" t="str">
        <f t="shared" si="85"/>
        <v>Baby SP</v>
      </c>
      <c r="V244" s="8">
        <f t="shared" si="86"/>
        <v>0</v>
      </c>
      <c r="W244" s="8">
        <f t="shared" si="87"/>
        <v>0</v>
      </c>
    </row>
    <row r="245" spans="1:23" x14ac:dyDescent="0.25">
      <c r="A245" s="7">
        <v>43</v>
      </c>
      <c r="B245" s="18" t="str">
        <f>VLOOKUP($A245, Equipes!$A$3:$B$86, 2, FALSE)</f>
        <v>Marcelo Rodrigues PR</v>
      </c>
      <c r="C245" s="17">
        <v>0</v>
      </c>
      <c r="D245" s="19" t="s">
        <v>26</v>
      </c>
      <c r="E245" s="17">
        <v>2</v>
      </c>
      <c r="F245" s="20" t="str">
        <f>VLOOKUP($G245, Equipes!$A$3:$B$86, 2, FALSE)</f>
        <v>Zé Spy RJ</v>
      </c>
      <c r="G245" s="21">
        <v>44</v>
      </c>
      <c r="H245" s="18">
        <v>43</v>
      </c>
      <c r="I245" s="18" t="s">
        <v>31</v>
      </c>
      <c r="J245" s="18">
        <v>7</v>
      </c>
      <c r="K245" s="18"/>
      <c r="M245" s="8" t="str">
        <f t="shared" si="77"/>
        <v>Marcelo Rodrigues PR</v>
      </c>
      <c r="N245" s="8" t="str">
        <f t="shared" si="78"/>
        <v>Zé Spy RJ</v>
      </c>
      <c r="O245" s="8" t="str">
        <f t="shared" si="79"/>
        <v>Zé Spy RJ</v>
      </c>
      <c r="P245" s="8" t="str">
        <f t="shared" si="80"/>
        <v/>
      </c>
      <c r="Q245" s="8" t="str">
        <f t="shared" si="81"/>
        <v/>
      </c>
      <c r="R245" s="8" t="str">
        <f t="shared" si="82"/>
        <v>Marcelo Rodrigues PR</v>
      </c>
      <c r="S245" s="8" t="str">
        <f t="shared" si="83"/>
        <v>Marcelo Rodrigues PR</v>
      </c>
      <c r="T245" s="8">
        <f t="shared" si="84"/>
        <v>0</v>
      </c>
      <c r="U245" s="8" t="str">
        <f t="shared" si="85"/>
        <v>Zé Spy RJ</v>
      </c>
      <c r="V245" s="8">
        <f t="shared" si="86"/>
        <v>2</v>
      </c>
      <c r="W245" s="8">
        <f t="shared" si="87"/>
        <v>0</v>
      </c>
    </row>
    <row r="246" spans="1:23" x14ac:dyDescent="0.25">
      <c r="A246" s="7">
        <v>45</v>
      </c>
      <c r="B246" s="8" t="str">
        <f>VLOOKUP($A246, Equipes!$A$3:$B$86, 2, FALSE)</f>
        <v>Giuseppe AM</v>
      </c>
      <c r="C246" s="17">
        <v>0</v>
      </c>
      <c r="D246" s="9" t="s">
        <v>26</v>
      </c>
      <c r="E246" s="17">
        <v>0</v>
      </c>
      <c r="F246" s="10" t="str">
        <f>VLOOKUP($G246, Equipes!$A$3:$B$86, 2, FALSE)</f>
        <v>Sylvio PR</v>
      </c>
      <c r="G246" s="7">
        <v>47</v>
      </c>
      <c r="H246" s="8">
        <v>44</v>
      </c>
      <c r="I246" s="8" t="s">
        <v>31</v>
      </c>
      <c r="J246" s="8">
        <v>7</v>
      </c>
      <c r="M246" s="8" t="str">
        <f t="shared" si="77"/>
        <v>Giuseppe AM</v>
      </c>
      <c r="N246" s="8" t="str">
        <f t="shared" si="78"/>
        <v>Sylvio PR</v>
      </c>
      <c r="O246" s="8" t="str">
        <f t="shared" si="79"/>
        <v/>
      </c>
      <c r="P246" s="8" t="str">
        <f t="shared" si="80"/>
        <v>Giuseppe AM</v>
      </c>
      <c r="Q246" s="8" t="str">
        <f t="shared" si="81"/>
        <v>Sylvio PR</v>
      </c>
      <c r="R246" s="8" t="str">
        <f t="shared" si="82"/>
        <v/>
      </c>
      <c r="S246" s="8" t="str">
        <f t="shared" si="83"/>
        <v>Giuseppe AM</v>
      </c>
      <c r="T246" s="8">
        <f t="shared" si="84"/>
        <v>0</v>
      </c>
      <c r="U246" s="8" t="str">
        <f t="shared" si="85"/>
        <v>Sylvio PR</v>
      </c>
      <c r="V246" s="8">
        <f t="shared" si="86"/>
        <v>0</v>
      </c>
      <c r="W246" s="8">
        <f t="shared" si="87"/>
        <v>0</v>
      </c>
    </row>
    <row r="247" spans="1:23" x14ac:dyDescent="0.25">
      <c r="A247" s="7">
        <v>46</v>
      </c>
      <c r="B247" s="18" t="str">
        <f>VLOOKUP($A247, Equipes!$A$3:$B$86, 2, FALSE)</f>
        <v>Ruas SP</v>
      </c>
      <c r="C247" s="17">
        <v>1</v>
      </c>
      <c r="D247" s="19" t="s">
        <v>26</v>
      </c>
      <c r="E247" s="17">
        <v>1</v>
      </c>
      <c r="F247" s="20" t="str">
        <f>VLOOKUP($G247, Equipes!$A$3:$B$86, 2, FALSE)</f>
        <v>Zanella SP</v>
      </c>
      <c r="G247" s="21">
        <v>48</v>
      </c>
      <c r="H247" s="18">
        <v>45</v>
      </c>
      <c r="I247" s="18" t="s">
        <v>31</v>
      </c>
      <c r="J247" s="18">
        <v>7</v>
      </c>
      <c r="K247" s="18"/>
      <c r="M247" s="8" t="str">
        <f t="shared" si="77"/>
        <v>Ruas SP</v>
      </c>
      <c r="N247" s="8" t="str">
        <f t="shared" si="78"/>
        <v>Zanella SP</v>
      </c>
      <c r="O247" s="8" t="str">
        <f t="shared" si="79"/>
        <v/>
      </c>
      <c r="P247" s="8" t="str">
        <f t="shared" si="80"/>
        <v>Ruas SP</v>
      </c>
      <c r="Q247" s="8" t="str">
        <f t="shared" si="81"/>
        <v>Zanella SP</v>
      </c>
      <c r="R247" s="8" t="str">
        <f t="shared" si="82"/>
        <v/>
      </c>
      <c r="S247" s="8" t="str">
        <f t="shared" si="83"/>
        <v>Ruas SP</v>
      </c>
      <c r="T247" s="8">
        <f t="shared" si="84"/>
        <v>1</v>
      </c>
      <c r="U247" s="8" t="str">
        <f t="shared" si="85"/>
        <v>Zanella SP</v>
      </c>
      <c r="V247" s="8">
        <f t="shared" si="86"/>
        <v>1</v>
      </c>
      <c r="W247" s="8">
        <f t="shared" si="87"/>
        <v>1</v>
      </c>
    </row>
    <row r="248" spans="1:23" x14ac:dyDescent="0.25">
      <c r="A248" s="7">
        <v>50</v>
      </c>
      <c r="B248" s="8" t="str">
        <f>VLOOKUP($A248, Equipes!$A$3:$B$86, 2, FALSE)</f>
        <v>Edmilson Chagas RJ</v>
      </c>
      <c r="C248" s="17">
        <v>0</v>
      </c>
      <c r="D248" s="9" t="s">
        <v>26</v>
      </c>
      <c r="E248" s="17">
        <v>4</v>
      </c>
      <c r="F248" s="10" t="str">
        <f>VLOOKUP($G248, Equipes!$A$3:$B$86, 2, FALSE)</f>
        <v>Harley RJ</v>
      </c>
      <c r="G248" s="7">
        <v>51</v>
      </c>
      <c r="H248" s="8">
        <v>46</v>
      </c>
      <c r="I248" s="8" t="s">
        <v>32</v>
      </c>
      <c r="J248" s="8">
        <v>7</v>
      </c>
      <c r="M248" s="8" t="str">
        <f t="shared" si="77"/>
        <v>Edmilson Chagas RJ</v>
      </c>
      <c r="N248" s="8" t="str">
        <f t="shared" si="78"/>
        <v>Harley RJ</v>
      </c>
      <c r="O248" s="8" t="str">
        <f t="shared" si="79"/>
        <v>Harley RJ</v>
      </c>
      <c r="P248" s="8" t="str">
        <f t="shared" si="80"/>
        <v/>
      </c>
      <c r="Q248" s="8" t="str">
        <f t="shared" si="81"/>
        <v/>
      </c>
      <c r="R248" s="8" t="str">
        <f t="shared" si="82"/>
        <v>Edmilson Chagas RJ</v>
      </c>
      <c r="S248" s="8" t="str">
        <f t="shared" si="83"/>
        <v>Edmilson Chagas RJ</v>
      </c>
      <c r="T248" s="8">
        <f t="shared" si="84"/>
        <v>0</v>
      </c>
      <c r="U248" s="8" t="str">
        <f t="shared" si="85"/>
        <v>Harley RJ</v>
      </c>
      <c r="V248" s="8">
        <f t="shared" si="86"/>
        <v>4</v>
      </c>
      <c r="W248" s="8">
        <f t="shared" si="87"/>
        <v>0</v>
      </c>
    </row>
    <row r="249" spans="1:23" x14ac:dyDescent="0.25">
      <c r="A249" s="7">
        <v>52</v>
      </c>
      <c r="B249" s="18" t="str">
        <f>VLOOKUP($A249, Equipes!$A$3:$B$86, 2, FALSE)</f>
        <v>Rodrigo Moro SP</v>
      </c>
      <c r="C249" s="17">
        <v>1</v>
      </c>
      <c r="D249" s="19" t="s">
        <v>26</v>
      </c>
      <c r="E249" s="17">
        <v>2</v>
      </c>
      <c r="F249" s="20" t="str">
        <f>VLOOKUP($G249, Equipes!$A$3:$B$86, 2, FALSE)</f>
        <v>Gabriela PA</v>
      </c>
      <c r="G249" s="21">
        <v>54</v>
      </c>
      <c r="H249" s="18">
        <v>47</v>
      </c>
      <c r="I249" s="18" t="s">
        <v>32</v>
      </c>
      <c r="J249" s="18">
        <v>7</v>
      </c>
      <c r="K249" s="18"/>
      <c r="M249" s="8" t="str">
        <f t="shared" si="77"/>
        <v>Rodrigo Moro SP</v>
      </c>
      <c r="N249" s="8" t="str">
        <f t="shared" si="78"/>
        <v>Gabriela PA</v>
      </c>
      <c r="O249" s="8" t="str">
        <f t="shared" si="79"/>
        <v>Gabriela PA</v>
      </c>
      <c r="P249" s="8" t="str">
        <f t="shared" si="80"/>
        <v/>
      </c>
      <c r="Q249" s="8" t="str">
        <f t="shared" si="81"/>
        <v/>
      </c>
      <c r="R249" s="8" t="str">
        <f t="shared" si="82"/>
        <v>Rodrigo Moro SP</v>
      </c>
      <c r="S249" s="8" t="str">
        <f t="shared" si="83"/>
        <v>Rodrigo Moro SP</v>
      </c>
      <c r="T249" s="8">
        <f t="shared" si="84"/>
        <v>1</v>
      </c>
      <c r="U249" s="8" t="str">
        <f t="shared" si="85"/>
        <v>Gabriela PA</v>
      </c>
      <c r="V249" s="8">
        <f t="shared" si="86"/>
        <v>2</v>
      </c>
      <c r="W249" s="8">
        <f t="shared" si="87"/>
        <v>1</v>
      </c>
    </row>
    <row r="250" spans="1:23" x14ac:dyDescent="0.25">
      <c r="A250" s="7">
        <v>53</v>
      </c>
      <c r="B250" s="8" t="str">
        <f>VLOOKUP($A250, Equipes!$A$3:$B$86, 2, FALSE)</f>
        <v>Betaressi SP</v>
      </c>
      <c r="C250" s="17">
        <v>1</v>
      </c>
      <c r="D250" s="9" t="s">
        <v>26</v>
      </c>
      <c r="E250" s="17">
        <v>0</v>
      </c>
      <c r="F250" s="10" t="str">
        <f>VLOOKUP($G250, Equipes!$A$3:$B$86, 2, FALSE)</f>
        <v>Carlos André MG</v>
      </c>
      <c r="G250" s="7">
        <v>55</v>
      </c>
      <c r="H250" s="8">
        <v>48</v>
      </c>
      <c r="I250" s="8" t="s">
        <v>32</v>
      </c>
      <c r="J250" s="8">
        <v>7</v>
      </c>
      <c r="M250" s="8" t="str">
        <f t="shared" si="77"/>
        <v>Betaressi SP</v>
      </c>
      <c r="N250" s="8" t="str">
        <f t="shared" si="78"/>
        <v>Carlos André MG</v>
      </c>
      <c r="O250" s="8" t="str">
        <f t="shared" si="79"/>
        <v>Betaressi SP</v>
      </c>
      <c r="P250" s="8" t="str">
        <f t="shared" si="80"/>
        <v/>
      </c>
      <c r="Q250" s="8" t="str">
        <f t="shared" si="81"/>
        <v/>
      </c>
      <c r="R250" s="8" t="str">
        <f t="shared" si="82"/>
        <v>Carlos André MG</v>
      </c>
      <c r="S250" s="8" t="str">
        <f t="shared" si="83"/>
        <v>Betaressi SP</v>
      </c>
      <c r="T250" s="8">
        <f t="shared" si="84"/>
        <v>1</v>
      </c>
      <c r="U250" s="8" t="str">
        <f t="shared" si="85"/>
        <v>Carlos André MG</v>
      </c>
      <c r="V250" s="8">
        <f t="shared" si="86"/>
        <v>0</v>
      </c>
      <c r="W250" s="8">
        <f t="shared" si="87"/>
        <v>1</v>
      </c>
    </row>
    <row r="251" spans="1:23" x14ac:dyDescent="0.25">
      <c r="A251" s="7">
        <v>57</v>
      </c>
      <c r="B251" s="18" t="str">
        <f>VLOOKUP($A251, Equipes!$A$3:$B$86, 2, FALSE)</f>
        <v>Bruno Calinçane MG</v>
      </c>
      <c r="C251" s="17">
        <v>1</v>
      </c>
      <c r="D251" s="19" t="s">
        <v>26</v>
      </c>
      <c r="E251" s="17">
        <v>1</v>
      </c>
      <c r="F251" s="20" t="str">
        <f>VLOOKUP($G251, Equipes!$A$3:$B$86, 2, FALSE)</f>
        <v>Leo Machado MG</v>
      </c>
      <c r="G251" s="21">
        <v>58</v>
      </c>
      <c r="H251" s="18">
        <v>49</v>
      </c>
      <c r="I251" s="18" t="s">
        <v>33</v>
      </c>
      <c r="J251" s="18">
        <v>7</v>
      </c>
      <c r="K251" s="18"/>
      <c r="M251" s="8" t="str">
        <f t="shared" si="77"/>
        <v>Bruno Calinçane MG</v>
      </c>
      <c r="N251" s="8" t="str">
        <f t="shared" si="78"/>
        <v>Leo Machado MG</v>
      </c>
      <c r="O251" s="8" t="str">
        <f t="shared" si="79"/>
        <v/>
      </c>
      <c r="P251" s="8" t="str">
        <f t="shared" si="80"/>
        <v>Bruno Calinçane MG</v>
      </c>
      <c r="Q251" s="8" t="str">
        <f t="shared" si="81"/>
        <v>Leo Machado MG</v>
      </c>
      <c r="R251" s="8" t="str">
        <f t="shared" si="82"/>
        <v/>
      </c>
      <c r="S251" s="8" t="str">
        <f t="shared" si="83"/>
        <v>Bruno Calinçane MG</v>
      </c>
      <c r="T251" s="8">
        <f t="shared" si="84"/>
        <v>1</v>
      </c>
      <c r="U251" s="8" t="str">
        <f t="shared" si="85"/>
        <v>Leo Machado MG</v>
      </c>
      <c r="V251" s="8">
        <f t="shared" si="86"/>
        <v>1</v>
      </c>
      <c r="W251" s="8">
        <f t="shared" si="87"/>
        <v>1</v>
      </c>
    </row>
    <row r="252" spans="1:23" x14ac:dyDescent="0.25">
      <c r="A252" s="7">
        <v>59</v>
      </c>
      <c r="B252" s="8" t="str">
        <f>VLOOKUP($A252, Equipes!$A$3:$B$86, 2, FALSE)</f>
        <v>Valcy Jaques RJ</v>
      </c>
      <c r="C252" s="17">
        <v>1</v>
      </c>
      <c r="D252" s="9" t="s">
        <v>26</v>
      </c>
      <c r="E252" s="17">
        <v>1</v>
      </c>
      <c r="F252" s="10" t="str">
        <f>VLOOKUP($G252, Equipes!$A$3:$B$86, 2, FALSE)</f>
        <v>Porphirio RJ</v>
      </c>
      <c r="G252" s="7">
        <v>61</v>
      </c>
      <c r="H252" s="8">
        <v>50</v>
      </c>
      <c r="I252" s="8" t="s">
        <v>33</v>
      </c>
      <c r="J252" s="8">
        <v>7</v>
      </c>
      <c r="M252" s="8" t="str">
        <f t="shared" si="77"/>
        <v>Valcy Jaques RJ</v>
      </c>
      <c r="N252" s="8" t="str">
        <f t="shared" si="78"/>
        <v>Porphirio RJ</v>
      </c>
      <c r="O252" s="8" t="str">
        <f t="shared" si="79"/>
        <v/>
      </c>
      <c r="P252" s="8" t="str">
        <f t="shared" si="80"/>
        <v>Valcy Jaques RJ</v>
      </c>
      <c r="Q252" s="8" t="str">
        <f t="shared" si="81"/>
        <v>Porphirio RJ</v>
      </c>
      <c r="R252" s="8" t="str">
        <f t="shared" si="82"/>
        <v/>
      </c>
      <c r="S252" s="8" t="str">
        <f t="shared" si="83"/>
        <v>Valcy Jaques RJ</v>
      </c>
      <c r="T252" s="8">
        <f t="shared" si="84"/>
        <v>1</v>
      </c>
      <c r="U252" s="8" t="str">
        <f t="shared" si="85"/>
        <v>Porphirio RJ</v>
      </c>
      <c r="V252" s="8">
        <f t="shared" si="86"/>
        <v>1</v>
      </c>
      <c r="W252" s="8">
        <f t="shared" si="87"/>
        <v>1</v>
      </c>
    </row>
    <row r="253" spans="1:23" x14ac:dyDescent="0.25">
      <c r="A253" s="7">
        <v>60</v>
      </c>
      <c r="B253" s="18" t="str">
        <f>VLOOKUP($A253, Equipes!$A$3:$B$86, 2, FALSE)</f>
        <v>Gilberto Almeida RJ</v>
      </c>
      <c r="C253" s="17">
        <v>2</v>
      </c>
      <c r="D253" s="19" t="s">
        <v>26</v>
      </c>
      <c r="E253" s="17">
        <v>3</v>
      </c>
      <c r="F253" s="20" t="str">
        <f>VLOOKUP($G253, Equipes!$A$3:$B$86, 2, FALSE)</f>
        <v>Sallys Martins SP</v>
      </c>
      <c r="G253" s="21">
        <v>62</v>
      </c>
      <c r="H253" s="18">
        <v>51</v>
      </c>
      <c r="I253" s="18" t="s">
        <v>33</v>
      </c>
      <c r="J253" s="18">
        <v>7</v>
      </c>
      <c r="K253" s="18"/>
      <c r="M253" s="8" t="str">
        <f t="shared" si="77"/>
        <v>Gilberto Almeida RJ</v>
      </c>
      <c r="N253" s="8" t="str">
        <f t="shared" si="78"/>
        <v>Sallys Martins SP</v>
      </c>
      <c r="O253" s="8" t="str">
        <f t="shared" si="79"/>
        <v>Sallys Martins SP</v>
      </c>
      <c r="P253" s="8" t="str">
        <f t="shared" si="80"/>
        <v/>
      </c>
      <c r="Q253" s="8" t="str">
        <f t="shared" si="81"/>
        <v/>
      </c>
      <c r="R253" s="8" t="str">
        <f t="shared" si="82"/>
        <v>Gilberto Almeida RJ</v>
      </c>
      <c r="S253" s="8" t="str">
        <f t="shared" si="83"/>
        <v>Gilberto Almeida RJ</v>
      </c>
      <c r="T253" s="8">
        <f t="shared" si="84"/>
        <v>2</v>
      </c>
      <c r="U253" s="8" t="str">
        <f t="shared" si="85"/>
        <v>Sallys Martins SP</v>
      </c>
      <c r="V253" s="8">
        <f t="shared" si="86"/>
        <v>3</v>
      </c>
      <c r="W253" s="8">
        <f t="shared" si="87"/>
        <v>2</v>
      </c>
    </row>
    <row r="254" spans="1:23" x14ac:dyDescent="0.25">
      <c r="A254" s="7">
        <v>64</v>
      </c>
      <c r="B254" s="8" t="str">
        <f>VLOOKUP($A254, Equipes!$A$3:$B$86, 2, FALSE)</f>
        <v>André Santos RJ</v>
      </c>
      <c r="C254" s="17">
        <v>6</v>
      </c>
      <c r="D254" s="9" t="s">
        <v>26</v>
      </c>
      <c r="E254" s="17">
        <v>3</v>
      </c>
      <c r="F254" s="10" t="str">
        <f>VLOOKUP($G254, Equipes!$A$3:$B$86, 2, FALSE)</f>
        <v>Proença RJ</v>
      </c>
      <c r="G254" s="7">
        <v>65</v>
      </c>
      <c r="H254" s="8">
        <v>52</v>
      </c>
      <c r="I254" s="8" t="s">
        <v>18</v>
      </c>
      <c r="J254" s="8">
        <v>7</v>
      </c>
      <c r="M254" s="8" t="str">
        <f t="shared" si="77"/>
        <v>André Santos RJ</v>
      </c>
      <c r="N254" s="8" t="str">
        <f t="shared" si="78"/>
        <v>Proença RJ</v>
      </c>
      <c r="O254" s="8" t="str">
        <f t="shared" si="79"/>
        <v>André Santos RJ</v>
      </c>
      <c r="P254" s="8" t="str">
        <f t="shared" si="80"/>
        <v/>
      </c>
      <c r="Q254" s="8" t="str">
        <f t="shared" si="81"/>
        <v/>
      </c>
      <c r="R254" s="8" t="str">
        <f t="shared" si="82"/>
        <v>Proença RJ</v>
      </c>
      <c r="S254" s="8" t="str">
        <f t="shared" si="83"/>
        <v>André Santos RJ</v>
      </c>
      <c r="T254" s="8">
        <f t="shared" si="84"/>
        <v>6</v>
      </c>
      <c r="U254" s="8" t="str">
        <f t="shared" si="85"/>
        <v>Proença RJ</v>
      </c>
      <c r="V254" s="8">
        <f t="shared" si="86"/>
        <v>3</v>
      </c>
      <c r="W254" s="8">
        <f t="shared" si="87"/>
        <v>6</v>
      </c>
    </row>
    <row r="255" spans="1:23" x14ac:dyDescent="0.25">
      <c r="A255" s="7">
        <v>66</v>
      </c>
      <c r="B255" s="18" t="str">
        <f>VLOOKUP($A255, Equipes!$A$3:$B$86, 2, FALSE)</f>
        <v>Roberto Villano RJ</v>
      </c>
      <c r="C255" s="17">
        <v>1</v>
      </c>
      <c r="D255" s="19" t="s">
        <v>26</v>
      </c>
      <c r="E255" s="17">
        <v>1</v>
      </c>
      <c r="F255" s="20" t="str">
        <f>VLOOKUP($G255, Equipes!$A$3:$B$86, 2, FALSE)</f>
        <v>César Muniz RJ</v>
      </c>
      <c r="G255" s="21">
        <v>68</v>
      </c>
      <c r="H255" s="18">
        <v>53</v>
      </c>
      <c r="I255" s="18" t="s">
        <v>18</v>
      </c>
      <c r="J255" s="18">
        <v>7</v>
      </c>
      <c r="K255" s="18"/>
      <c r="M255" s="8" t="str">
        <f t="shared" si="77"/>
        <v>Roberto Villano RJ</v>
      </c>
      <c r="N255" s="8" t="str">
        <f t="shared" si="78"/>
        <v>César Muniz RJ</v>
      </c>
      <c r="O255" s="8" t="str">
        <f t="shared" si="79"/>
        <v/>
      </c>
      <c r="P255" s="8" t="str">
        <f t="shared" si="80"/>
        <v>Roberto Villano RJ</v>
      </c>
      <c r="Q255" s="8" t="str">
        <f t="shared" si="81"/>
        <v>César Muniz RJ</v>
      </c>
      <c r="R255" s="8" t="str">
        <f t="shared" si="82"/>
        <v/>
      </c>
      <c r="S255" s="8" t="str">
        <f t="shared" si="83"/>
        <v>Roberto Villano RJ</v>
      </c>
      <c r="T255" s="8">
        <f t="shared" si="84"/>
        <v>1</v>
      </c>
      <c r="U255" s="8" t="str">
        <f t="shared" si="85"/>
        <v>César Muniz RJ</v>
      </c>
      <c r="V255" s="8">
        <f t="shared" si="86"/>
        <v>1</v>
      </c>
      <c r="W255" s="8">
        <f t="shared" si="87"/>
        <v>1</v>
      </c>
    </row>
    <row r="256" spans="1:23" x14ac:dyDescent="0.25">
      <c r="A256" s="7">
        <v>67</v>
      </c>
      <c r="B256" s="8" t="str">
        <f>VLOOKUP($A256, Equipes!$A$3:$B$86, 2, FALSE)</f>
        <v>Zero SP</v>
      </c>
      <c r="C256" s="17">
        <v>2</v>
      </c>
      <c r="D256" s="9" t="s">
        <v>26</v>
      </c>
      <c r="E256" s="17">
        <v>1</v>
      </c>
      <c r="F256" s="10" t="str">
        <f>VLOOKUP($G256, Equipes!$A$3:$B$86, 2, FALSE)</f>
        <v>Rodrigo Martins CE</v>
      </c>
      <c r="G256" s="7">
        <v>69</v>
      </c>
      <c r="H256" s="8">
        <v>54</v>
      </c>
      <c r="I256" s="8" t="s">
        <v>18</v>
      </c>
      <c r="J256" s="8">
        <v>7</v>
      </c>
      <c r="M256" s="8" t="str">
        <f t="shared" si="77"/>
        <v>Zero SP</v>
      </c>
      <c r="N256" s="8" t="str">
        <f t="shared" si="78"/>
        <v>Rodrigo Martins CE</v>
      </c>
      <c r="O256" s="8" t="str">
        <f t="shared" si="79"/>
        <v>Zero SP</v>
      </c>
      <c r="P256" s="8" t="str">
        <f t="shared" si="80"/>
        <v/>
      </c>
      <c r="Q256" s="8" t="str">
        <f t="shared" si="81"/>
        <v/>
      </c>
      <c r="R256" s="8" t="str">
        <f t="shared" si="82"/>
        <v>Rodrigo Martins CE</v>
      </c>
      <c r="S256" s="8" t="str">
        <f t="shared" si="83"/>
        <v>Zero SP</v>
      </c>
      <c r="T256" s="8">
        <f t="shared" si="84"/>
        <v>2</v>
      </c>
      <c r="U256" s="8" t="str">
        <f t="shared" si="85"/>
        <v>Rodrigo Martins CE</v>
      </c>
      <c r="V256" s="8">
        <f t="shared" si="86"/>
        <v>1</v>
      </c>
      <c r="W256" s="8">
        <f t="shared" si="87"/>
        <v>2</v>
      </c>
    </row>
    <row r="257" spans="1:23" x14ac:dyDescent="0.25">
      <c r="A257" s="7">
        <v>71</v>
      </c>
      <c r="B257" s="18" t="str">
        <f>VLOOKUP($A257, Equipes!$A$3:$B$86, 2, FALSE)</f>
        <v>Rafael Marques RJ</v>
      </c>
      <c r="C257" s="17">
        <v>1</v>
      </c>
      <c r="D257" s="19" t="s">
        <v>26</v>
      </c>
      <c r="E257" s="17">
        <v>0</v>
      </c>
      <c r="F257" s="20" t="str">
        <f>VLOOKUP($G257, Equipes!$A$3:$B$86, 2, FALSE)</f>
        <v>Galdeano SP</v>
      </c>
      <c r="G257" s="21">
        <v>72</v>
      </c>
      <c r="H257" s="18">
        <v>55</v>
      </c>
      <c r="I257" s="18" t="s">
        <v>34</v>
      </c>
      <c r="J257" s="18">
        <v>7</v>
      </c>
      <c r="K257" s="18"/>
      <c r="M257" s="8" t="str">
        <f t="shared" si="77"/>
        <v>Rafael Marques RJ</v>
      </c>
      <c r="N257" s="8" t="str">
        <f t="shared" si="78"/>
        <v>Galdeano SP</v>
      </c>
      <c r="O257" s="8" t="str">
        <f t="shared" si="79"/>
        <v>Rafael Marques RJ</v>
      </c>
      <c r="P257" s="8" t="str">
        <f t="shared" si="80"/>
        <v/>
      </c>
      <c r="Q257" s="8" t="str">
        <f t="shared" si="81"/>
        <v/>
      </c>
      <c r="R257" s="8" t="str">
        <f t="shared" si="82"/>
        <v>Galdeano SP</v>
      </c>
      <c r="S257" s="8" t="str">
        <f t="shared" si="83"/>
        <v>Rafael Marques RJ</v>
      </c>
      <c r="T257" s="8">
        <f t="shared" si="84"/>
        <v>1</v>
      </c>
      <c r="U257" s="8" t="str">
        <f t="shared" si="85"/>
        <v>Galdeano SP</v>
      </c>
      <c r="V257" s="8">
        <f t="shared" si="86"/>
        <v>0</v>
      </c>
      <c r="W257" s="8">
        <f t="shared" si="87"/>
        <v>1</v>
      </c>
    </row>
    <row r="258" spans="1:23" x14ac:dyDescent="0.25">
      <c r="A258" s="7">
        <v>73</v>
      </c>
      <c r="B258" s="8" t="str">
        <f>VLOOKUP($A258, Equipes!$A$3:$B$86, 2, FALSE)</f>
        <v>Tiago Spitz MG</v>
      </c>
      <c r="C258" s="17">
        <v>2</v>
      </c>
      <c r="D258" s="9" t="s">
        <v>26</v>
      </c>
      <c r="E258" s="17">
        <v>3</v>
      </c>
      <c r="F258" s="10" t="str">
        <f>VLOOKUP($G258, Equipes!$A$3:$B$86, 2, FALSE)</f>
        <v>Armando Monteiro MS</v>
      </c>
      <c r="G258" s="7">
        <v>75</v>
      </c>
      <c r="H258" s="8">
        <v>56</v>
      </c>
      <c r="I258" s="8" t="s">
        <v>34</v>
      </c>
      <c r="J258" s="8">
        <v>7</v>
      </c>
      <c r="M258" s="8" t="str">
        <f t="shared" si="77"/>
        <v>Tiago Spitz MG</v>
      </c>
      <c r="N258" s="8" t="str">
        <f t="shared" si="78"/>
        <v>Armando Monteiro MS</v>
      </c>
      <c r="O258" s="8" t="str">
        <f t="shared" si="79"/>
        <v>Armando Monteiro MS</v>
      </c>
      <c r="P258" s="8" t="str">
        <f t="shared" si="80"/>
        <v/>
      </c>
      <c r="Q258" s="8" t="str">
        <f t="shared" si="81"/>
        <v/>
      </c>
      <c r="R258" s="8" t="str">
        <f t="shared" si="82"/>
        <v>Tiago Spitz MG</v>
      </c>
      <c r="S258" s="8" t="str">
        <f t="shared" si="83"/>
        <v>Tiago Spitz MG</v>
      </c>
      <c r="T258" s="8">
        <f t="shared" si="84"/>
        <v>2</v>
      </c>
      <c r="U258" s="8" t="str">
        <f t="shared" si="85"/>
        <v>Armando Monteiro MS</v>
      </c>
      <c r="V258" s="8">
        <f t="shared" si="86"/>
        <v>3</v>
      </c>
      <c r="W258" s="8">
        <f t="shared" si="87"/>
        <v>2</v>
      </c>
    </row>
    <row r="259" spans="1:23" x14ac:dyDescent="0.25">
      <c r="A259" s="7">
        <v>74</v>
      </c>
      <c r="B259" s="18" t="str">
        <f>VLOOKUP($A259, Equipes!$A$3:$B$86, 2, FALSE)</f>
        <v>Carlão PA</v>
      </c>
      <c r="C259" s="17">
        <v>4</v>
      </c>
      <c r="D259" s="19" t="s">
        <v>26</v>
      </c>
      <c r="E259" s="17">
        <v>1</v>
      </c>
      <c r="F259" s="20" t="str">
        <f>VLOOKUP($G259, Equipes!$A$3:$B$86, 2, FALSE)</f>
        <v>João Carrasco DF</v>
      </c>
      <c r="G259" s="21">
        <v>76</v>
      </c>
      <c r="H259" s="18">
        <v>57</v>
      </c>
      <c r="I259" s="18" t="s">
        <v>34</v>
      </c>
      <c r="J259" s="18">
        <v>7</v>
      </c>
      <c r="K259" s="18"/>
      <c r="M259" s="8" t="str">
        <f t="shared" si="77"/>
        <v>Carlão PA</v>
      </c>
      <c r="N259" s="8" t="str">
        <f t="shared" si="78"/>
        <v>João Carrasco DF</v>
      </c>
      <c r="O259" s="8" t="str">
        <f t="shared" si="79"/>
        <v>Carlão PA</v>
      </c>
      <c r="P259" s="8" t="str">
        <f t="shared" si="80"/>
        <v/>
      </c>
      <c r="Q259" s="8" t="str">
        <f t="shared" si="81"/>
        <v/>
      </c>
      <c r="R259" s="8" t="str">
        <f t="shared" si="82"/>
        <v>João Carrasco DF</v>
      </c>
      <c r="S259" s="8" t="str">
        <f t="shared" si="83"/>
        <v>Carlão PA</v>
      </c>
      <c r="T259" s="8">
        <f t="shared" si="84"/>
        <v>4</v>
      </c>
      <c r="U259" s="8" t="str">
        <f t="shared" si="85"/>
        <v>João Carrasco DF</v>
      </c>
      <c r="V259" s="8">
        <f t="shared" si="86"/>
        <v>1</v>
      </c>
      <c r="W259" s="8">
        <f t="shared" si="87"/>
        <v>4</v>
      </c>
    </row>
    <row r="260" spans="1:23" x14ac:dyDescent="0.25">
      <c r="A260" s="7">
        <v>78</v>
      </c>
      <c r="B260" s="8" t="str">
        <f>VLOOKUP($A260, Equipes!$A$3:$B$86, 2, FALSE)</f>
        <v>Flávio Oliveira DF</v>
      </c>
      <c r="C260" s="17">
        <v>0</v>
      </c>
      <c r="D260" s="9" t="s">
        <v>26</v>
      </c>
      <c r="E260" s="17">
        <v>1</v>
      </c>
      <c r="F260" s="10" t="str">
        <f>VLOOKUP($G260, Equipes!$A$3:$B$86, 2, FALSE)</f>
        <v>Luis Eduardo AM</v>
      </c>
      <c r="G260" s="7">
        <v>79</v>
      </c>
      <c r="H260" s="8">
        <v>58</v>
      </c>
      <c r="I260" s="8" t="s">
        <v>36</v>
      </c>
      <c r="J260" s="8">
        <v>7</v>
      </c>
      <c r="M260" s="8" t="str">
        <f t="shared" si="77"/>
        <v>Flávio Oliveira DF</v>
      </c>
      <c r="N260" s="8" t="str">
        <f t="shared" si="78"/>
        <v>Luis Eduardo AM</v>
      </c>
      <c r="O260" s="8" t="str">
        <f t="shared" si="79"/>
        <v>Luis Eduardo AM</v>
      </c>
      <c r="P260" s="8" t="str">
        <f t="shared" si="80"/>
        <v/>
      </c>
      <c r="Q260" s="8" t="str">
        <f t="shared" si="81"/>
        <v/>
      </c>
      <c r="R260" s="8" t="str">
        <f t="shared" si="82"/>
        <v>Flávio Oliveira DF</v>
      </c>
      <c r="S260" s="8" t="str">
        <f t="shared" si="83"/>
        <v>Flávio Oliveira DF</v>
      </c>
      <c r="T260" s="8">
        <f t="shared" si="84"/>
        <v>0</v>
      </c>
      <c r="U260" s="8" t="str">
        <f t="shared" si="85"/>
        <v>Luis Eduardo AM</v>
      </c>
      <c r="V260" s="8">
        <f t="shared" si="86"/>
        <v>1</v>
      </c>
      <c r="W260" s="8">
        <f t="shared" si="87"/>
        <v>0</v>
      </c>
    </row>
    <row r="261" spans="1:23" x14ac:dyDescent="0.25">
      <c r="A261" s="7">
        <v>80</v>
      </c>
      <c r="B261" s="18" t="str">
        <f>VLOOKUP($A261, Equipes!$A$3:$B$86, 2, FALSE)</f>
        <v>Felipe Drago DF</v>
      </c>
      <c r="C261" s="17">
        <v>0</v>
      </c>
      <c r="D261" s="19" t="s">
        <v>26</v>
      </c>
      <c r="E261" s="17">
        <v>0</v>
      </c>
      <c r="F261" s="20" t="str">
        <f>VLOOKUP($G261, Equipes!$A$3:$B$86, 2, FALSE)</f>
        <v>Roberto Petrini PR</v>
      </c>
      <c r="G261" s="21">
        <v>82</v>
      </c>
      <c r="H261" s="18">
        <v>59</v>
      </c>
      <c r="I261" s="18" t="s">
        <v>36</v>
      </c>
      <c r="J261" s="18">
        <v>7</v>
      </c>
      <c r="K261" s="18"/>
      <c r="M261" s="8" t="str">
        <f t="shared" si="77"/>
        <v>Felipe Drago DF</v>
      </c>
      <c r="N261" s="8" t="str">
        <f t="shared" si="78"/>
        <v>Roberto Petrini PR</v>
      </c>
      <c r="O261" s="8" t="str">
        <f t="shared" si="79"/>
        <v/>
      </c>
      <c r="P261" s="8" t="str">
        <f t="shared" si="80"/>
        <v>Felipe Drago DF</v>
      </c>
      <c r="Q261" s="8" t="str">
        <f t="shared" si="81"/>
        <v>Roberto Petrini PR</v>
      </c>
      <c r="R261" s="8" t="str">
        <f t="shared" si="82"/>
        <v/>
      </c>
      <c r="S261" s="8" t="str">
        <f t="shared" si="83"/>
        <v>Felipe Drago DF</v>
      </c>
      <c r="T261" s="8">
        <f t="shared" si="84"/>
        <v>0</v>
      </c>
      <c r="U261" s="8" t="str">
        <f t="shared" si="85"/>
        <v>Roberto Petrini PR</v>
      </c>
      <c r="V261" s="8">
        <f t="shared" si="86"/>
        <v>0</v>
      </c>
      <c r="W261" s="8">
        <f t="shared" si="87"/>
        <v>0</v>
      </c>
    </row>
    <row r="262" spans="1:23" x14ac:dyDescent="0.25">
      <c r="A262" s="7">
        <v>81</v>
      </c>
      <c r="B262" s="8" t="str">
        <f>VLOOKUP($A262, Equipes!$A$3:$B$86, 2, FALSE)</f>
        <v>Heraldino RJ</v>
      </c>
      <c r="C262" s="17">
        <v>2</v>
      </c>
      <c r="D262" s="9" t="s">
        <v>26</v>
      </c>
      <c r="E262" s="17">
        <v>1</v>
      </c>
      <c r="F262" s="10" t="str">
        <f>VLOOKUP($G262, Equipes!$A$3:$B$86, 2, FALSE)</f>
        <v>Rafael Santos SP</v>
      </c>
      <c r="G262" s="7">
        <v>83</v>
      </c>
      <c r="H262" s="8">
        <v>60</v>
      </c>
      <c r="I262" s="8" t="s">
        <v>36</v>
      </c>
      <c r="J262" s="8">
        <v>7</v>
      </c>
      <c r="M262" s="8" t="str">
        <f t="shared" si="77"/>
        <v>Heraldino RJ</v>
      </c>
      <c r="N262" s="8" t="str">
        <f t="shared" si="78"/>
        <v>Rafael Santos SP</v>
      </c>
      <c r="O262" s="8" t="str">
        <f t="shared" si="79"/>
        <v>Heraldino RJ</v>
      </c>
      <c r="P262" s="8" t="str">
        <f t="shared" si="80"/>
        <v/>
      </c>
      <c r="Q262" s="8" t="str">
        <f t="shared" si="81"/>
        <v/>
      </c>
      <c r="R262" s="8" t="str">
        <f t="shared" si="82"/>
        <v>Rafael Santos SP</v>
      </c>
      <c r="S262" s="8" t="str">
        <f t="shared" si="83"/>
        <v>Heraldino RJ</v>
      </c>
      <c r="T262" s="8">
        <f t="shared" si="84"/>
        <v>2</v>
      </c>
      <c r="U262" s="8" t="str">
        <f t="shared" si="85"/>
        <v>Rafael Santos SP</v>
      </c>
      <c r="V262" s="8">
        <f t="shared" si="86"/>
        <v>1</v>
      </c>
      <c r="W262" s="8">
        <f t="shared" si="87"/>
        <v>2</v>
      </c>
    </row>
  </sheetData>
  <sheetProtection algorithmName="SHA-512" hashValue="MmdS8sIccjiajyJha272TBfYI1mbxeL1pUJkAZbuaMORPU9261fqz0Yg6tjF8hrhlfxWFymJVoLW/0+hvvj0FA==" saltValue="B5YCDVrvs4jJ5YqSU/X1IA==" spinCount="100000" sheet="1" selectLockedCell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277B7-5089-4909-91B4-4D6DB477416D}">
  <dimension ref="A1:S215"/>
  <sheetViews>
    <sheetView showGridLines="0" workbookViewId="0">
      <pane ySplit="1" topLeftCell="A2" activePane="bottomLeft" state="frozen"/>
      <selection pane="bottomLeft" activeCell="B2" sqref="B2"/>
    </sheetView>
  </sheetViews>
  <sheetFormatPr defaultRowHeight="10.5" x14ac:dyDescent="0.15"/>
  <cols>
    <col min="1" max="1" width="5" style="23" customWidth="1"/>
    <col min="2" max="2" width="3.5703125" style="23" customWidth="1"/>
    <col min="3" max="3" width="7.140625" style="23" customWidth="1"/>
    <col min="4" max="4" width="20.7109375" style="24" customWidth="1"/>
    <col min="5" max="13" width="7.140625" style="23" customWidth="1"/>
    <col min="14" max="14" width="10.7109375" style="23" customWidth="1"/>
    <col min="15" max="17" width="9.140625" style="25"/>
    <col min="18" max="16384" width="9.140625" style="22"/>
  </cols>
  <sheetData>
    <row r="1" spans="1:19" ht="20.25" x14ac:dyDescent="0.3">
      <c r="B1" s="2" t="s">
        <v>228</v>
      </c>
      <c r="S1" s="22" t="s">
        <v>51</v>
      </c>
    </row>
    <row r="2" spans="1:19" ht="12.75" x14ac:dyDescent="0.2">
      <c r="B2" s="3" t="s">
        <v>0</v>
      </c>
      <c r="S2" s="22">
        <f>SUM($G$6:$G$111)</f>
        <v>936</v>
      </c>
    </row>
    <row r="3" spans="1:19" x14ac:dyDescent="0.15">
      <c r="E3" s="26">
        <v>100000000</v>
      </c>
      <c r="F3" s="26">
        <v>100000</v>
      </c>
      <c r="H3" s="26">
        <v>10000</v>
      </c>
      <c r="K3" s="26">
        <v>1</v>
      </c>
      <c r="M3" s="26">
        <v>100</v>
      </c>
    </row>
    <row r="5" spans="1:19" ht="25.5" x14ac:dyDescent="0.5">
      <c r="A5" s="23" t="s">
        <v>43</v>
      </c>
      <c r="B5" s="23" t="s">
        <v>27</v>
      </c>
      <c r="C5" s="27" t="s">
        <v>27</v>
      </c>
      <c r="D5" s="28" t="s">
        <v>44</v>
      </c>
      <c r="E5" s="30" t="s">
        <v>45</v>
      </c>
      <c r="F5" s="30" t="s">
        <v>46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47</v>
      </c>
      <c r="L5" s="30" t="s">
        <v>48</v>
      </c>
      <c r="M5" s="30" t="s">
        <v>49</v>
      </c>
      <c r="N5" s="29" t="s">
        <v>50</v>
      </c>
    </row>
    <row r="6" spans="1:19" x14ac:dyDescent="0.15">
      <c r="A6" s="23" t="str">
        <f t="shared" ref="A6:A12" ca="1" si="0">CONCATENATE(C6,B6)</f>
        <v>3A</v>
      </c>
      <c r="B6" s="23" t="s">
        <v>27</v>
      </c>
      <c r="C6" s="23">
        <f t="shared" ref="C6:C12" ca="1" si="1">IF(SUM($G$6:$G$12)=0,0,_xlfn.RANK.EQ(N6,$N$6:$N$12))</f>
        <v>3</v>
      </c>
      <c r="D6" s="24" t="str">
        <f>VLOOKUP($O6, Equipes!$A$3:$B$86, 2, FALSE)</f>
        <v>Rodrigo Costa RJ</v>
      </c>
      <c r="E6" s="31">
        <f t="shared" ref="E6:E12" si="2">IF(G6=0,0,(F6)/(G6*3))</f>
        <v>0.55555555555555558</v>
      </c>
      <c r="F6" s="23">
        <f t="shared" ref="F6:F12" si="3">(H6*3)+(I6*1)</f>
        <v>10</v>
      </c>
      <c r="G6" s="23">
        <f>COUNTIF(Jogos!$M$1:$N$262, $D6)</f>
        <v>6</v>
      </c>
      <c r="H6" s="23">
        <f>COUNTIF(Jogos!$O$1:$O$262, $D6)</f>
        <v>3</v>
      </c>
      <c r="I6" s="23">
        <f>COUNTIF(Jogos!$P$1:$Q$262, $D6)</f>
        <v>1</v>
      </c>
      <c r="J6" s="23">
        <f>COUNTIF(Jogos!$R$1:$R$262, $D6)</f>
        <v>2</v>
      </c>
      <c r="K6" s="23">
        <f ca="1">SUMIF(Jogos!$S$1:$T$262, $D6, Jogos!$T$1:$T$262)+SUMIF(Jogos!$U$1:$V$262, $D6, Jogos!$V$1:$V$262)</f>
        <v>7</v>
      </c>
      <c r="L6" s="23">
        <f ca="1">SUMIF(Jogos!$S$1:$V$262, $D6, Jogos!$V$1:$V$262)+SUMIF(Jogos!$U$1:$W$262, $D6, Jogos!$W$1:$W$262)</f>
        <v>7</v>
      </c>
      <c r="M6" s="23">
        <f t="shared" ref="M6:M12" ca="1" si="4">K6-L6</f>
        <v>0</v>
      </c>
      <c r="N6" s="23">
        <f t="shared" ref="N6:N12" ca="1" si="5">(E6*E$3+F6*F$3+H6*H$3+M6*M$3+K6*K$3)/(E$3/100)-ROW(N6)/E$3</f>
        <v>56.585562495555564</v>
      </c>
      <c r="O6" s="25">
        <v>1</v>
      </c>
      <c r="P6" s="25">
        <f t="shared" ref="P6:P12" ca="1" si="6">(E6*E$3+F6*F$3+H6*H$3+M6*M$3+K6*K$3)/(E$3/100)</f>
        <v>56.585562555555562</v>
      </c>
      <c r="Q6" s="25">
        <f t="shared" ref="Q6:Q12" ca="1" si="7">IF(SUM($G$6:$G$12)=0,0,_xlfn.RANK.EQ(P6,$P$6:$P$12))</f>
        <v>3</v>
      </c>
    </row>
    <row r="7" spans="1:19" x14ac:dyDescent="0.15">
      <c r="A7" s="23" t="str">
        <f t="shared" ca="1" si="0"/>
        <v>1A</v>
      </c>
      <c r="B7" s="23" t="s">
        <v>27</v>
      </c>
      <c r="C7" s="23">
        <f t="shared" ca="1" si="1"/>
        <v>1</v>
      </c>
      <c r="D7" s="24" t="str">
        <f>VLOOKUP($O7, Equipes!$A$3:$B$86, 2, FALSE)</f>
        <v>Paulinho DF</v>
      </c>
      <c r="E7" s="31">
        <f t="shared" si="2"/>
        <v>0.88888888888888884</v>
      </c>
      <c r="F7" s="23">
        <f t="shared" si="3"/>
        <v>16</v>
      </c>
      <c r="G7" s="23">
        <f>COUNTIF(Jogos!$M$1:$N$262, $D7)</f>
        <v>6</v>
      </c>
      <c r="H7" s="23">
        <f>COUNTIF(Jogos!$O$1:$O$262, $D7)</f>
        <v>5</v>
      </c>
      <c r="I7" s="23">
        <f>COUNTIF(Jogos!$P$1:$Q$262, $D7)</f>
        <v>1</v>
      </c>
      <c r="J7" s="23">
        <f>COUNTIF(Jogos!$R$1:$R$262, $D7)</f>
        <v>0</v>
      </c>
      <c r="K7" s="23">
        <f ca="1">SUMIF(Jogos!$S$1:$T$262, $D7, Jogos!$T$1:$T$262)+SUMIF(Jogos!$U$1:$V$262, $D7, Jogos!$V$1:$V$262)</f>
        <v>12</v>
      </c>
      <c r="L7" s="23">
        <f ca="1">SUMIF(Jogos!$S$1:$V$262, $D7, Jogos!$V$1:$V$262)+SUMIF(Jogos!$U$1:$W$262, $D7, Jogos!$W$1:$W$262)</f>
        <v>4</v>
      </c>
      <c r="M7" s="23">
        <f t="shared" ca="1" si="4"/>
        <v>8</v>
      </c>
      <c r="N7" s="23">
        <f t="shared" ca="1" si="5"/>
        <v>90.539700818888889</v>
      </c>
      <c r="O7" s="25">
        <v>2</v>
      </c>
      <c r="P7" s="25">
        <f t="shared" ca="1" si="6"/>
        <v>90.539700888888888</v>
      </c>
      <c r="Q7" s="25">
        <f t="shared" ca="1" si="7"/>
        <v>1</v>
      </c>
    </row>
    <row r="8" spans="1:19" x14ac:dyDescent="0.15">
      <c r="A8" s="23" t="str">
        <f t="shared" ca="1" si="0"/>
        <v>5A</v>
      </c>
      <c r="B8" s="23" t="s">
        <v>27</v>
      </c>
      <c r="C8" s="23">
        <f t="shared" ca="1" si="1"/>
        <v>5</v>
      </c>
      <c r="D8" s="24" t="str">
        <f>VLOOKUP($O8, Equipes!$A$3:$B$86, 2, FALSE)</f>
        <v>Júlio Ramos SC</v>
      </c>
      <c r="E8" s="31">
        <f t="shared" si="2"/>
        <v>0.3888888888888889</v>
      </c>
      <c r="F8" s="23">
        <f t="shared" si="3"/>
        <v>7</v>
      </c>
      <c r="G8" s="23">
        <f>COUNTIF(Jogos!$M$1:$N$262, $D8)</f>
        <v>6</v>
      </c>
      <c r="H8" s="23">
        <f>COUNTIF(Jogos!$O$1:$O$262, $D8)</f>
        <v>2</v>
      </c>
      <c r="I8" s="23">
        <f>COUNTIF(Jogos!$P$1:$Q$262, $D8)</f>
        <v>1</v>
      </c>
      <c r="J8" s="23">
        <f>COUNTIF(Jogos!$R$1:$R$262, $D8)</f>
        <v>3</v>
      </c>
      <c r="K8" s="23">
        <f ca="1">SUMIF(Jogos!$S$1:$T$262, $D8, Jogos!$T$1:$T$262)+SUMIF(Jogos!$U$1:$V$262, $D8, Jogos!$V$1:$V$262)</f>
        <v>4</v>
      </c>
      <c r="L8" s="23">
        <f ca="1">SUMIF(Jogos!$S$1:$V$262, $D8, Jogos!$V$1:$V$262)+SUMIF(Jogos!$U$1:$W$262, $D8, Jogos!$W$1:$W$262)</f>
        <v>6</v>
      </c>
      <c r="M8" s="23">
        <f t="shared" ca="1" si="4"/>
        <v>-2</v>
      </c>
      <c r="N8" s="23">
        <f t="shared" ca="1" si="5"/>
        <v>39.60869280888889</v>
      </c>
      <c r="O8" s="25">
        <v>3</v>
      </c>
      <c r="P8" s="25">
        <f t="shared" ca="1" si="6"/>
        <v>39.608692888888889</v>
      </c>
      <c r="Q8" s="25">
        <f t="shared" ca="1" si="7"/>
        <v>5</v>
      </c>
    </row>
    <row r="9" spans="1:19" x14ac:dyDescent="0.15">
      <c r="A9" s="23" t="str">
        <f t="shared" ca="1" si="0"/>
        <v>2A</v>
      </c>
      <c r="B9" s="23" t="s">
        <v>27</v>
      </c>
      <c r="C9" s="23">
        <f t="shared" ca="1" si="1"/>
        <v>2</v>
      </c>
      <c r="D9" s="24" t="str">
        <f>VLOOKUP($O9, Equipes!$A$3:$B$86, 2, FALSE)</f>
        <v>George Aguiar SC</v>
      </c>
      <c r="E9" s="31">
        <f t="shared" si="2"/>
        <v>0.88888888888888884</v>
      </c>
      <c r="F9" s="23">
        <f t="shared" si="3"/>
        <v>16</v>
      </c>
      <c r="G9" s="23">
        <f>COUNTIF(Jogos!$M$1:$N$262, $D9)</f>
        <v>6</v>
      </c>
      <c r="H9" s="23">
        <f>COUNTIF(Jogos!$O$1:$O$262, $D9)</f>
        <v>5</v>
      </c>
      <c r="I9" s="23">
        <f>COUNTIF(Jogos!$P$1:$Q$262, $D9)</f>
        <v>1</v>
      </c>
      <c r="J9" s="23">
        <f>COUNTIF(Jogos!$R$1:$R$262, $D9)</f>
        <v>0</v>
      </c>
      <c r="K9" s="23">
        <f ca="1">SUMIF(Jogos!$S$1:$T$262, $D9, Jogos!$T$1:$T$262)+SUMIF(Jogos!$U$1:$V$262, $D9, Jogos!$V$1:$V$262)</f>
        <v>7</v>
      </c>
      <c r="L9" s="23">
        <f ca="1">SUMIF(Jogos!$S$1:$V$262, $D9, Jogos!$V$1:$V$262)+SUMIF(Jogos!$U$1:$W$262, $D9, Jogos!$W$1:$W$262)</f>
        <v>2</v>
      </c>
      <c r="M9" s="23">
        <f t="shared" ca="1" si="4"/>
        <v>5</v>
      </c>
      <c r="N9" s="23">
        <f t="shared" ca="1" si="5"/>
        <v>90.539395798888876</v>
      </c>
      <c r="O9" s="25">
        <v>4</v>
      </c>
      <c r="P9" s="25">
        <f t="shared" ca="1" si="6"/>
        <v>90.539395888888876</v>
      </c>
      <c r="Q9" s="25">
        <f t="shared" ca="1" si="7"/>
        <v>2</v>
      </c>
    </row>
    <row r="10" spans="1:19" x14ac:dyDescent="0.15">
      <c r="A10" s="23" t="str">
        <f t="shared" ca="1" si="0"/>
        <v>4A</v>
      </c>
      <c r="B10" s="23" t="s">
        <v>27</v>
      </c>
      <c r="C10" s="23">
        <f t="shared" ca="1" si="1"/>
        <v>4</v>
      </c>
      <c r="D10" s="24" t="str">
        <f>VLOOKUP($O10, Equipes!$A$3:$B$86, 2, FALSE)</f>
        <v>Fábio Fortes RS</v>
      </c>
      <c r="E10" s="31">
        <f t="shared" si="2"/>
        <v>0.3888888888888889</v>
      </c>
      <c r="F10" s="23">
        <f t="shared" si="3"/>
        <v>7</v>
      </c>
      <c r="G10" s="23">
        <f>COUNTIF(Jogos!$M$1:$N$262, $D10)</f>
        <v>6</v>
      </c>
      <c r="H10" s="23">
        <f>COUNTIF(Jogos!$O$1:$O$262, $D10)</f>
        <v>2</v>
      </c>
      <c r="I10" s="23">
        <f>COUNTIF(Jogos!$P$1:$Q$262, $D10)</f>
        <v>1</v>
      </c>
      <c r="J10" s="23">
        <f>COUNTIF(Jogos!$R$1:$R$262, $D10)</f>
        <v>3</v>
      </c>
      <c r="K10" s="23">
        <f ca="1">SUMIF(Jogos!$S$1:$T$262, $D10, Jogos!$T$1:$T$262)+SUMIF(Jogos!$U$1:$V$262, $D10, Jogos!$V$1:$V$262)</f>
        <v>12</v>
      </c>
      <c r="L10" s="23">
        <f ca="1">SUMIF(Jogos!$S$1:$V$262, $D10, Jogos!$V$1:$V$262)+SUMIF(Jogos!$U$1:$W$262, $D10, Jogos!$W$1:$W$262)</f>
        <v>13</v>
      </c>
      <c r="M10" s="23">
        <f t="shared" ca="1" si="4"/>
        <v>-1</v>
      </c>
      <c r="N10" s="23">
        <f t="shared" ca="1" si="5"/>
        <v>39.608800788888885</v>
      </c>
      <c r="O10" s="25">
        <v>5</v>
      </c>
      <c r="P10" s="25">
        <f t="shared" ca="1" si="6"/>
        <v>39.608800888888887</v>
      </c>
      <c r="Q10" s="25">
        <f t="shared" ca="1" si="7"/>
        <v>4</v>
      </c>
    </row>
    <row r="11" spans="1:19" x14ac:dyDescent="0.15">
      <c r="A11" s="23" t="str">
        <f t="shared" ca="1" si="0"/>
        <v>7A</v>
      </c>
      <c r="B11" s="23" t="s">
        <v>27</v>
      </c>
      <c r="C11" s="23">
        <f t="shared" ca="1" si="1"/>
        <v>7</v>
      </c>
      <c r="D11" s="24" t="str">
        <f>VLOOKUP($O11, Equipes!$A$3:$B$86, 2, FALSE)</f>
        <v>Luporini SP</v>
      </c>
      <c r="E11" s="31">
        <f t="shared" si="2"/>
        <v>0</v>
      </c>
      <c r="F11" s="23">
        <f t="shared" si="3"/>
        <v>0</v>
      </c>
      <c r="G11" s="23">
        <f>COUNTIF(Jogos!$M$1:$N$262, $D11)</f>
        <v>6</v>
      </c>
      <c r="H11" s="23">
        <f>COUNTIF(Jogos!$O$1:$O$262, $D11)</f>
        <v>0</v>
      </c>
      <c r="I11" s="23">
        <f>COUNTIF(Jogos!$P$1:$Q$262, $D11)</f>
        <v>0</v>
      </c>
      <c r="J11" s="23">
        <f>COUNTIF(Jogos!$R$1:$R$262, $D11)</f>
        <v>6</v>
      </c>
      <c r="K11" s="23">
        <f ca="1">SUMIF(Jogos!$S$1:$T$262, $D11, Jogos!$T$1:$T$262)+SUMIF(Jogos!$U$1:$V$262, $D11, Jogos!$V$1:$V$262)</f>
        <v>0</v>
      </c>
      <c r="L11" s="23">
        <f ca="1">SUMIF(Jogos!$S$1:$V$262, $D11, Jogos!$V$1:$V$262)+SUMIF(Jogos!$U$1:$W$262, $D11, Jogos!$W$1:$W$262)</f>
        <v>6</v>
      </c>
      <c r="M11" s="23">
        <f t="shared" ca="1" si="4"/>
        <v>-6</v>
      </c>
      <c r="N11" s="23">
        <f t="shared" ca="1" si="5"/>
        <v>-6.0010999999999994E-4</v>
      </c>
      <c r="O11" s="25">
        <v>6</v>
      </c>
      <c r="P11" s="25">
        <f t="shared" ca="1" si="6"/>
        <v>-5.9999999999999995E-4</v>
      </c>
      <c r="Q11" s="25">
        <f t="shared" ca="1" si="7"/>
        <v>7</v>
      </c>
    </row>
    <row r="12" spans="1:19" x14ac:dyDescent="0.15">
      <c r="A12" s="23" t="str">
        <f t="shared" ca="1" si="0"/>
        <v>6A</v>
      </c>
      <c r="B12" s="23" t="s">
        <v>27</v>
      </c>
      <c r="C12" s="23">
        <f t="shared" ca="1" si="1"/>
        <v>6</v>
      </c>
      <c r="D12" s="24" t="str">
        <f>VLOOKUP($O12, Equipes!$A$3:$B$86, 2, FALSE)</f>
        <v>Flávio Campos DF</v>
      </c>
      <c r="E12" s="31">
        <f t="shared" si="2"/>
        <v>0.22222222222222221</v>
      </c>
      <c r="F12" s="23">
        <f t="shared" si="3"/>
        <v>4</v>
      </c>
      <c r="G12" s="23">
        <f>COUNTIF(Jogos!$M$1:$N$262, $D12)</f>
        <v>6</v>
      </c>
      <c r="H12" s="23">
        <f>COUNTIF(Jogos!$O$1:$O$262, $D12)</f>
        <v>1</v>
      </c>
      <c r="I12" s="23">
        <f>COUNTIF(Jogos!$P$1:$Q$262, $D12)</f>
        <v>1</v>
      </c>
      <c r="J12" s="23">
        <f>COUNTIF(Jogos!$R$1:$R$262, $D12)</f>
        <v>4</v>
      </c>
      <c r="K12" s="23">
        <f ca="1">SUMIF(Jogos!$S$1:$T$262, $D12, Jogos!$T$1:$T$262)+SUMIF(Jogos!$U$1:$V$262, $D12, Jogos!$V$1:$V$262)</f>
        <v>3</v>
      </c>
      <c r="L12" s="23">
        <f ca="1">SUMIF(Jogos!$S$1:$V$262, $D12, Jogos!$V$1:$V$262)+SUMIF(Jogos!$U$1:$W$262, $D12, Jogos!$W$1:$W$262)</f>
        <v>7</v>
      </c>
      <c r="M12" s="23">
        <f t="shared" ca="1" si="4"/>
        <v>-4</v>
      </c>
      <c r="N12" s="23">
        <f t="shared" ca="1" si="5"/>
        <v>22.631825102222219</v>
      </c>
      <c r="O12" s="25">
        <v>7</v>
      </c>
      <c r="P12" s="25">
        <f t="shared" ca="1" si="6"/>
        <v>22.631825222222218</v>
      </c>
      <c r="Q12" s="25">
        <f t="shared" ca="1" si="7"/>
        <v>6</v>
      </c>
    </row>
    <row r="14" spans="1:19" ht="25.5" x14ac:dyDescent="0.5">
      <c r="A14" s="23" t="s">
        <v>43</v>
      </c>
      <c r="B14" s="23" t="s">
        <v>28</v>
      </c>
      <c r="C14" s="27" t="s">
        <v>28</v>
      </c>
      <c r="D14" s="28" t="s">
        <v>44</v>
      </c>
      <c r="E14" s="30" t="s">
        <v>45</v>
      </c>
      <c r="F14" s="30" t="s">
        <v>46</v>
      </c>
      <c r="G14" s="30" t="s">
        <v>18</v>
      </c>
      <c r="H14" s="30" t="s">
        <v>19</v>
      </c>
      <c r="I14" s="30" t="s">
        <v>20</v>
      </c>
      <c r="J14" s="30" t="s">
        <v>21</v>
      </c>
      <c r="K14" s="30" t="s">
        <v>47</v>
      </c>
      <c r="L14" s="30" t="s">
        <v>48</v>
      </c>
      <c r="M14" s="30" t="s">
        <v>49</v>
      </c>
      <c r="N14" s="29" t="s">
        <v>50</v>
      </c>
    </row>
    <row r="15" spans="1:19" x14ac:dyDescent="0.15">
      <c r="A15" s="23" t="str">
        <f t="shared" ref="A15:A21" ca="1" si="8">CONCATENATE(C15,B15)</f>
        <v>3B</v>
      </c>
      <c r="B15" s="23" t="s">
        <v>28</v>
      </c>
      <c r="C15" s="23">
        <f t="shared" ref="C15:C21" ca="1" si="9">IF(SUM($G$15:$G$21)=0,0,_xlfn.RANK.EQ(N15,$N$15:$N$21))</f>
        <v>3</v>
      </c>
      <c r="D15" s="24" t="str">
        <f>VLOOKUP($O15, Equipes!$A$3:$B$86, 2, FALSE)</f>
        <v>Kojala MG</v>
      </c>
      <c r="E15" s="31">
        <f t="shared" ref="E15:E21" si="10">IF(G15=0,0,(F15)/(G15*3))</f>
        <v>0.55555555555555558</v>
      </c>
      <c r="F15" s="23">
        <f t="shared" ref="F15:F21" si="11">(H15*3)+(I15*1)</f>
        <v>10</v>
      </c>
      <c r="G15" s="23">
        <f>COUNTIF(Jogos!$M$1:$N$262, $D15)</f>
        <v>6</v>
      </c>
      <c r="H15" s="23">
        <f>COUNTIF(Jogos!$O$1:$O$262, $D15)</f>
        <v>3</v>
      </c>
      <c r="I15" s="23">
        <f>COUNTIF(Jogos!$P$1:$Q$262, $D15)</f>
        <v>1</v>
      </c>
      <c r="J15" s="23">
        <f>COUNTIF(Jogos!$R$1:$R$262, $D15)</f>
        <v>2</v>
      </c>
      <c r="K15" s="23">
        <f ca="1">SUMIF(Jogos!$S$1:$T$262, $D15, Jogos!$T$1:$T$262)+SUMIF(Jogos!$U$1:$V$262, $D15, Jogos!$V$1:$V$262)</f>
        <v>10</v>
      </c>
      <c r="L15" s="23">
        <f ca="1">SUMIF(Jogos!$S$1:$V$262, $D15, Jogos!$V$1:$V$262)+SUMIF(Jogos!$U$1:$W$262, $D15, Jogos!$W$1:$W$262)</f>
        <v>7</v>
      </c>
      <c r="M15" s="23">
        <f t="shared" ref="M15:M21" ca="1" si="12">K15-L15</f>
        <v>3</v>
      </c>
      <c r="N15" s="23">
        <f t="shared" ref="N15:N21" ca="1" si="13">(E15*E$3+F15*F$3+H15*H$3+M15*M$3+K15*K$3)/(E$3/100)-ROW(N15)/E$3</f>
        <v>56.585865405555559</v>
      </c>
      <c r="O15" s="25">
        <v>8</v>
      </c>
      <c r="P15" s="25">
        <f t="shared" ref="P15:P21" ca="1" si="14">(E15*E$3+F15*F$3+H15*H$3+M15*M$3+K15*K$3)/(E$3/100)</f>
        <v>56.585865555555557</v>
      </c>
      <c r="Q15" s="25">
        <f t="shared" ref="Q15:Q21" ca="1" si="15">IF(SUM($G$15:$G$21)=0,0,_xlfn.RANK.EQ(P15,$P$15:$P$21))</f>
        <v>3</v>
      </c>
    </row>
    <row r="16" spans="1:19" x14ac:dyDescent="0.15">
      <c r="A16" s="23" t="str">
        <f t="shared" ca="1" si="8"/>
        <v>1B</v>
      </c>
      <c r="B16" s="23" t="s">
        <v>28</v>
      </c>
      <c r="C16" s="23">
        <f t="shared" ca="1" si="9"/>
        <v>1</v>
      </c>
      <c r="D16" s="24" t="str">
        <f>VLOOKUP($O16, Equipes!$A$3:$B$86, 2, FALSE)</f>
        <v>Ademir RJ</v>
      </c>
      <c r="E16" s="31">
        <f t="shared" si="10"/>
        <v>0.72222222222222221</v>
      </c>
      <c r="F16" s="23">
        <f t="shared" si="11"/>
        <v>13</v>
      </c>
      <c r="G16" s="23">
        <f>COUNTIF(Jogos!$M$1:$N$262, $D16)</f>
        <v>6</v>
      </c>
      <c r="H16" s="23">
        <f>COUNTIF(Jogos!$O$1:$O$262, $D16)</f>
        <v>4</v>
      </c>
      <c r="I16" s="23">
        <f>COUNTIF(Jogos!$P$1:$Q$262, $D16)</f>
        <v>1</v>
      </c>
      <c r="J16" s="23">
        <f>COUNTIF(Jogos!$R$1:$R$262, $D16)</f>
        <v>1</v>
      </c>
      <c r="K16" s="23">
        <f ca="1">SUMIF(Jogos!$S$1:$T$262, $D16, Jogos!$T$1:$T$262)+SUMIF(Jogos!$U$1:$V$262, $D16, Jogos!$V$1:$V$262)</f>
        <v>10</v>
      </c>
      <c r="L16" s="23">
        <f ca="1">SUMIF(Jogos!$S$1:$V$262, $D16, Jogos!$V$1:$V$262)+SUMIF(Jogos!$U$1:$W$262, $D16, Jogos!$W$1:$W$262)</f>
        <v>6</v>
      </c>
      <c r="M16" s="23">
        <f t="shared" ca="1" si="12"/>
        <v>4</v>
      </c>
      <c r="N16" s="23">
        <f t="shared" ca="1" si="13"/>
        <v>73.562632062222221</v>
      </c>
      <c r="O16" s="25">
        <v>9</v>
      </c>
      <c r="P16" s="25">
        <f t="shared" ca="1" si="14"/>
        <v>73.56263222222222</v>
      </c>
      <c r="Q16" s="25">
        <f t="shared" ca="1" si="15"/>
        <v>1</v>
      </c>
    </row>
    <row r="17" spans="1:17" x14ac:dyDescent="0.15">
      <c r="A17" s="23" t="str">
        <f t="shared" ca="1" si="8"/>
        <v>7B</v>
      </c>
      <c r="B17" s="23" t="s">
        <v>28</v>
      </c>
      <c r="C17" s="23">
        <f t="shared" ca="1" si="9"/>
        <v>7</v>
      </c>
      <c r="D17" s="24" t="str">
        <f>VLOOKUP($O17, Equipes!$A$3:$B$86, 2, FALSE)</f>
        <v>Ricardo Teles MS</v>
      </c>
      <c r="E17" s="31">
        <f t="shared" si="10"/>
        <v>0.16666666666666666</v>
      </c>
      <c r="F17" s="23">
        <f t="shared" si="11"/>
        <v>3</v>
      </c>
      <c r="G17" s="23">
        <f>COUNTIF(Jogos!$M$1:$N$262, $D17)</f>
        <v>6</v>
      </c>
      <c r="H17" s="23">
        <f>COUNTIF(Jogos!$O$1:$O$262, $D17)</f>
        <v>0</v>
      </c>
      <c r="I17" s="23">
        <f>COUNTIF(Jogos!$P$1:$Q$262, $D17)</f>
        <v>3</v>
      </c>
      <c r="J17" s="23">
        <f>COUNTIF(Jogos!$R$1:$R$262, $D17)</f>
        <v>3</v>
      </c>
      <c r="K17" s="23">
        <f ca="1">SUMIF(Jogos!$S$1:$T$262, $D17, Jogos!$T$1:$T$262)+SUMIF(Jogos!$U$1:$V$262, $D17, Jogos!$V$1:$V$262)</f>
        <v>1</v>
      </c>
      <c r="L17" s="23">
        <f ca="1">SUMIF(Jogos!$S$1:$V$262, $D17, Jogos!$V$1:$V$262)+SUMIF(Jogos!$U$1:$W$262, $D17, Jogos!$W$1:$W$262)</f>
        <v>6</v>
      </c>
      <c r="M17" s="23">
        <f t="shared" ca="1" si="12"/>
        <v>-5</v>
      </c>
      <c r="N17" s="23">
        <f t="shared" ca="1" si="13"/>
        <v>16.966167496666664</v>
      </c>
      <c r="O17" s="25">
        <v>10</v>
      </c>
      <c r="P17" s="25">
        <f t="shared" ca="1" si="14"/>
        <v>16.966167666666664</v>
      </c>
      <c r="Q17" s="25">
        <f t="shared" ca="1" si="15"/>
        <v>7</v>
      </c>
    </row>
    <row r="18" spans="1:17" x14ac:dyDescent="0.15">
      <c r="A18" s="23" t="str">
        <f t="shared" ca="1" si="8"/>
        <v>2B</v>
      </c>
      <c r="B18" s="23" t="s">
        <v>28</v>
      </c>
      <c r="C18" s="23">
        <f t="shared" ca="1" si="9"/>
        <v>2</v>
      </c>
      <c r="D18" s="24" t="str">
        <f>VLOOKUP($O18, Equipes!$A$3:$B$86, 2, FALSE)</f>
        <v>Nicholas Rodrigues RJ</v>
      </c>
      <c r="E18" s="31">
        <f t="shared" si="10"/>
        <v>0.61111111111111116</v>
      </c>
      <c r="F18" s="23">
        <f t="shared" si="11"/>
        <v>11</v>
      </c>
      <c r="G18" s="23">
        <f>COUNTIF(Jogos!$M$1:$N$262, $D18)</f>
        <v>6</v>
      </c>
      <c r="H18" s="23">
        <f>COUNTIF(Jogos!$O$1:$O$262, $D18)</f>
        <v>3</v>
      </c>
      <c r="I18" s="23">
        <f>COUNTIF(Jogos!$P$1:$Q$262, $D18)</f>
        <v>2</v>
      </c>
      <c r="J18" s="23">
        <f>COUNTIF(Jogos!$R$1:$R$262, $D18)</f>
        <v>1</v>
      </c>
      <c r="K18" s="23">
        <f ca="1">SUMIF(Jogos!$S$1:$T$262, $D18, Jogos!$T$1:$T$262)+SUMIF(Jogos!$U$1:$V$262, $D18, Jogos!$V$1:$V$262)</f>
        <v>8</v>
      </c>
      <c r="L18" s="23">
        <f ca="1">SUMIF(Jogos!$S$1:$V$262, $D18, Jogos!$V$1:$V$262)+SUMIF(Jogos!$U$1:$W$262, $D18, Jogos!$W$1:$W$262)</f>
        <v>5</v>
      </c>
      <c r="M18" s="23">
        <f t="shared" ca="1" si="12"/>
        <v>3</v>
      </c>
      <c r="N18" s="23">
        <f t="shared" ca="1" si="13"/>
        <v>62.24141893111112</v>
      </c>
      <c r="O18" s="25">
        <v>11</v>
      </c>
      <c r="P18" s="25">
        <f t="shared" ca="1" si="14"/>
        <v>62.241419111111121</v>
      </c>
      <c r="Q18" s="25">
        <f t="shared" ca="1" si="15"/>
        <v>2</v>
      </c>
    </row>
    <row r="19" spans="1:17" x14ac:dyDescent="0.15">
      <c r="A19" s="23" t="str">
        <f t="shared" ca="1" si="8"/>
        <v>5B</v>
      </c>
      <c r="B19" s="23" t="s">
        <v>28</v>
      </c>
      <c r="C19" s="23">
        <f t="shared" ca="1" si="9"/>
        <v>5</v>
      </c>
      <c r="D19" s="24" t="str">
        <f>VLOOKUP($O19, Equipes!$A$3:$B$86, 2, FALSE)</f>
        <v>Cristiano MG</v>
      </c>
      <c r="E19" s="31">
        <f t="shared" si="10"/>
        <v>0.3888888888888889</v>
      </c>
      <c r="F19" s="23">
        <f t="shared" si="11"/>
        <v>7</v>
      </c>
      <c r="G19" s="23">
        <f>COUNTIF(Jogos!$M$1:$N$262, $D19)</f>
        <v>6</v>
      </c>
      <c r="H19" s="23">
        <f>COUNTIF(Jogos!$O$1:$O$262, $D19)</f>
        <v>2</v>
      </c>
      <c r="I19" s="23">
        <f>COUNTIF(Jogos!$P$1:$Q$262, $D19)</f>
        <v>1</v>
      </c>
      <c r="J19" s="23">
        <f>COUNTIF(Jogos!$R$1:$R$262, $D19)</f>
        <v>3</v>
      </c>
      <c r="K19" s="23">
        <f ca="1">SUMIF(Jogos!$S$1:$T$262, $D19, Jogos!$T$1:$T$262)+SUMIF(Jogos!$U$1:$V$262, $D19, Jogos!$V$1:$V$262)</f>
        <v>6</v>
      </c>
      <c r="L19" s="23">
        <f ca="1">SUMIF(Jogos!$S$1:$V$262, $D19, Jogos!$V$1:$V$262)+SUMIF(Jogos!$U$1:$W$262, $D19, Jogos!$W$1:$W$262)</f>
        <v>8</v>
      </c>
      <c r="M19" s="23">
        <f t="shared" ca="1" si="12"/>
        <v>-2</v>
      </c>
      <c r="N19" s="23">
        <f t="shared" ca="1" si="13"/>
        <v>39.60869469888889</v>
      </c>
      <c r="O19" s="25">
        <v>12</v>
      </c>
      <c r="P19" s="25">
        <f t="shared" ca="1" si="14"/>
        <v>39.608694888888891</v>
      </c>
      <c r="Q19" s="25">
        <f t="shared" ca="1" si="15"/>
        <v>5</v>
      </c>
    </row>
    <row r="20" spans="1:17" x14ac:dyDescent="0.15">
      <c r="A20" s="23" t="str">
        <f t="shared" ca="1" si="8"/>
        <v>4B</v>
      </c>
      <c r="B20" s="23" t="s">
        <v>28</v>
      </c>
      <c r="C20" s="23">
        <f t="shared" ca="1" si="9"/>
        <v>4</v>
      </c>
      <c r="D20" s="24" t="str">
        <f>VLOOKUP($O20, Equipes!$A$3:$B$86, 2, FALSE)</f>
        <v>Bispo RJ</v>
      </c>
      <c r="E20" s="31">
        <f t="shared" si="10"/>
        <v>0.55555555555555558</v>
      </c>
      <c r="F20" s="23">
        <f t="shared" si="11"/>
        <v>10</v>
      </c>
      <c r="G20" s="23">
        <f>COUNTIF(Jogos!$M$1:$N$262, $D20)</f>
        <v>6</v>
      </c>
      <c r="H20" s="23">
        <f>COUNTIF(Jogos!$O$1:$O$262, $D20)</f>
        <v>3</v>
      </c>
      <c r="I20" s="23">
        <f>COUNTIF(Jogos!$P$1:$Q$262, $D20)</f>
        <v>1</v>
      </c>
      <c r="J20" s="23">
        <f>COUNTIF(Jogos!$R$1:$R$262, $D20)</f>
        <v>2</v>
      </c>
      <c r="K20" s="23">
        <f ca="1">SUMIF(Jogos!$S$1:$T$262, $D20, Jogos!$T$1:$T$262)+SUMIF(Jogos!$U$1:$V$262, $D20, Jogos!$V$1:$V$262)</f>
        <v>8</v>
      </c>
      <c r="L20" s="23">
        <f ca="1">SUMIF(Jogos!$S$1:$V$262, $D20, Jogos!$V$1:$V$262)+SUMIF(Jogos!$U$1:$W$262, $D20, Jogos!$W$1:$W$262)</f>
        <v>6</v>
      </c>
      <c r="M20" s="23">
        <f t="shared" ca="1" si="12"/>
        <v>2</v>
      </c>
      <c r="N20" s="23">
        <f t="shared" ca="1" si="13"/>
        <v>56.585763355555557</v>
      </c>
      <c r="O20" s="25">
        <v>13</v>
      </c>
      <c r="P20" s="25">
        <f t="shared" ca="1" si="14"/>
        <v>56.585763555555559</v>
      </c>
      <c r="Q20" s="25">
        <f t="shared" ca="1" si="15"/>
        <v>4</v>
      </c>
    </row>
    <row r="21" spans="1:17" x14ac:dyDescent="0.15">
      <c r="A21" s="23" t="str">
        <f t="shared" ca="1" si="8"/>
        <v>6B</v>
      </c>
      <c r="B21" s="23" t="s">
        <v>28</v>
      </c>
      <c r="C21" s="23">
        <f t="shared" ca="1" si="9"/>
        <v>6</v>
      </c>
      <c r="D21" s="24" t="str">
        <f>VLOOKUP($O21, Equipes!$A$3:$B$86, 2, FALSE)</f>
        <v>Lander GO</v>
      </c>
      <c r="E21" s="31">
        <f t="shared" si="10"/>
        <v>0.22222222222222221</v>
      </c>
      <c r="F21" s="23">
        <f t="shared" si="11"/>
        <v>4</v>
      </c>
      <c r="G21" s="23">
        <f>COUNTIF(Jogos!$M$1:$N$262, $D21)</f>
        <v>6</v>
      </c>
      <c r="H21" s="23">
        <f>COUNTIF(Jogos!$O$1:$O$262, $D21)</f>
        <v>1</v>
      </c>
      <c r="I21" s="23">
        <f>COUNTIF(Jogos!$P$1:$Q$262, $D21)</f>
        <v>1</v>
      </c>
      <c r="J21" s="23">
        <f>COUNTIF(Jogos!$R$1:$R$262, $D21)</f>
        <v>4</v>
      </c>
      <c r="K21" s="23">
        <f ca="1">SUMIF(Jogos!$S$1:$T$262, $D21, Jogos!$T$1:$T$262)+SUMIF(Jogos!$U$1:$V$262, $D21, Jogos!$V$1:$V$262)</f>
        <v>1</v>
      </c>
      <c r="L21" s="23">
        <f ca="1">SUMIF(Jogos!$S$1:$V$262, $D21, Jogos!$V$1:$V$262)+SUMIF(Jogos!$U$1:$W$262, $D21, Jogos!$W$1:$W$262)</f>
        <v>6</v>
      </c>
      <c r="M21" s="23">
        <f t="shared" ca="1" si="12"/>
        <v>-5</v>
      </c>
      <c r="N21" s="23">
        <f t="shared" ca="1" si="13"/>
        <v>22.631723012222221</v>
      </c>
      <c r="O21" s="25">
        <v>14</v>
      </c>
      <c r="P21" s="25">
        <f t="shared" ca="1" si="14"/>
        <v>22.63172322222222</v>
      </c>
      <c r="Q21" s="25">
        <f t="shared" ca="1" si="15"/>
        <v>6</v>
      </c>
    </row>
    <row r="23" spans="1:17" ht="25.5" x14ac:dyDescent="0.5">
      <c r="A23" s="23" t="s">
        <v>43</v>
      </c>
      <c r="B23" s="23" t="s">
        <v>29</v>
      </c>
      <c r="C23" s="27" t="s">
        <v>29</v>
      </c>
      <c r="D23" s="28" t="s">
        <v>44</v>
      </c>
      <c r="E23" s="30" t="s">
        <v>45</v>
      </c>
      <c r="F23" s="30" t="s">
        <v>46</v>
      </c>
      <c r="G23" s="30" t="s">
        <v>18</v>
      </c>
      <c r="H23" s="30" t="s">
        <v>19</v>
      </c>
      <c r="I23" s="30" t="s">
        <v>20</v>
      </c>
      <c r="J23" s="30" t="s">
        <v>21</v>
      </c>
      <c r="K23" s="30" t="s">
        <v>47</v>
      </c>
      <c r="L23" s="30" t="s">
        <v>48</v>
      </c>
      <c r="M23" s="30" t="s">
        <v>49</v>
      </c>
      <c r="N23" s="29" t="s">
        <v>50</v>
      </c>
    </row>
    <row r="24" spans="1:17" x14ac:dyDescent="0.15">
      <c r="A24" s="23" t="str">
        <f t="shared" ref="A24:A30" ca="1" si="16">CONCATENATE(C24,B24)</f>
        <v>2C</v>
      </c>
      <c r="B24" s="23" t="s">
        <v>29</v>
      </c>
      <c r="C24" s="23">
        <f t="shared" ref="C24:C30" ca="1" si="17">IF(SUM($G$24:$G$30)=0,0,_xlfn.RANK.EQ(N24,$N$24:$N$30))</f>
        <v>2</v>
      </c>
      <c r="D24" s="24" t="str">
        <f>VLOOKUP($O24, Equipes!$A$3:$B$86, 2, FALSE)</f>
        <v>Marcinho RJ</v>
      </c>
      <c r="E24" s="31">
        <f t="shared" ref="E24:E30" si="18">IF(G24=0,0,(F24)/(G24*3))</f>
        <v>0.55555555555555558</v>
      </c>
      <c r="F24" s="23">
        <f t="shared" ref="F24:F30" si="19">(H24*3)+(I24*1)</f>
        <v>10</v>
      </c>
      <c r="G24" s="23">
        <f>COUNTIF(Jogos!$M$1:$N$262, $D24)</f>
        <v>6</v>
      </c>
      <c r="H24" s="23">
        <f>COUNTIF(Jogos!$O$1:$O$262, $D24)</f>
        <v>3</v>
      </c>
      <c r="I24" s="23">
        <f>COUNTIF(Jogos!$P$1:$Q$262, $D24)</f>
        <v>1</v>
      </c>
      <c r="J24" s="23">
        <f>COUNTIF(Jogos!$R$1:$R$262, $D24)</f>
        <v>2</v>
      </c>
      <c r="K24" s="23">
        <f ca="1">SUMIF(Jogos!$S$1:$T$262, $D24, Jogos!$T$1:$T$262)+SUMIF(Jogos!$U$1:$V$262, $D24, Jogos!$V$1:$V$262)</f>
        <v>15</v>
      </c>
      <c r="L24" s="23">
        <f ca="1">SUMIF(Jogos!$S$1:$V$262, $D24, Jogos!$V$1:$V$262)+SUMIF(Jogos!$U$1:$W$262, $D24, Jogos!$W$1:$W$262)</f>
        <v>12</v>
      </c>
      <c r="M24" s="23">
        <f t="shared" ref="M24:M30" ca="1" si="20">K24-L24</f>
        <v>3</v>
      </c>
      <c r="N24" s="23">
        <f t="shared" ref="N24:N30" ca="1" si="21">(E24*E$3+F24*F$3+H24*H$3+M24*M$3+K24*K$3)/(E$3/100)-ROW(N24)/E$3</f>
        <v>56.58587031555556</v>
      </c>
      <c r="O24" s="25">
        <v>15</v>
      </c>
      <c r="P24" s="25">
        <f t="shared" ref="P24:P30" ca="1" si="22">(E24*E$3+F24*F$3+H24*H$3+M24*M$3+K24*K$3)/(E$3/100)</f>
        <v>56.585870555555559</v>
      </c>
      <c r="Q24" s="25">
        <f t="shared" ref="Q24:Q30" ca="1" si="23">IF(SUM($G$24:$G$30)=0,0,_xlfn.RANK.EQ(P24,$P$24:$P$30))</f>
        <v>2</v>
      </c>
    </row>
    <row r="25" spans="1:17" x14ac:dyDescent="0.15">
      <c r="A25" s="23" t="str">
        <f t="shared" ca="1" si="16"/>
        <v>6C</v>
      </c>
      <c r="B25" s="23" t="s">
        <v>29</v>
      </c>
      <c r="C25" s="23">
        <f t="shared" ca="1" si="17"/>
        <v>6</v>
      </c>
      <c r="D25" s="24" t="str">
        <f>VLOOKUP($O25, Equipes!$A$3:$B$86, 2, FALSE)</f>
        <v>Davi Trigueiros PR</v>
      </c>
      <c r="E25" s="31">
        <f t="shared" si="18"/>
        <v>0.33333333333333331</v>
      </c>
      <c r="F25" s="23">
        <f t="shared" si="19"/>
        <v>6</v>
      </c>
      <c r="G25" s="23">
        <f>COUNTIF(Jogos!$M$1:$N$262, $D25)</f>
        <v>6</v>
      </c>
      <c r="H25" s="23">
        <f>COUNTIF(Jogos!$O$1:$O$262, $D25)</f>
        <v>1</v>
      </c>
      <c r="I25" s="23">
        <f>COUNTIF(Jogos!$P$1:$Q$262, $D25)</f>
        <v>3</v>
      </c>
      <c r="J25" s="23">
        <f>COUNTIF(Jogos!$R$1:$R$262, $D25)</f>
        <v>2</v>
      </c>
      <c r="K25" s="23">
        <f ca="1">SUMIF(Jogos!$S$1:$T$262, $D25, Jogos!$T$1:$T$262)+SUMIF(Jogos!$U$1:$V$262, $D25, Jogos!$V$1:$V$262)</f>
        <v>3</v>
      </c>
      <c r="L25" s="23">
        <f ca="1">SUMIF(Jogos!$S$1:$V$262, $D25, Jogos!$V$1:$V$262)+SUMIF(Jogos!$U$1:$W$262, $D25, Jogos!$W$1:$W$262)</f>
        <v>4</v>
      </c>
      <c r="M25" s="23">
        <f t="shared" ca="1" si="20"/>
        <v>-1</v>
      </c>
      <c r="N25" s="23">
        <f t="shared" ca="1" si="21"/>
        <v>33.943236083333332</v>
      </c>
      <c r="O25" s="25">
        <v>16</v>
      </c>
      <c r="P25" s="25">
        <f t="shared" ca="1" si="22"/>
        <v>33.943236333333331</v>
      </c>
      <c r="Q25" s="25">
        <f t="shared" ca="1" si="23"/>
        <v>6</v>
      </c>
    </row>
    <row r="26" spans="1:17" x14ac:dyDescent="0.15">
      <c r="A26" s="23" t="str">
        <f t="shared" ca="1" si="16"/>
        <v>3C</v>
      </c>
      <c r="B26" s="23" t="s">
        <v>29</v>
      </c>
      <c r="C26" s="23">
        <f t="shared" ca="1" si="17"/>
        <v>3</v>
      </c>
      <c r="D26" s="24" t="str">
        <f>VLOOKUP($O26, Equipes!$A$3:$B$86, 2, FALSE)</f>
        <v>Jorge Calberg PR</v>
      </c>
      <c r="E26" s="31">
        <f t="shared" si="18"/>
        <v>0.55555555555555558</v>
      </c>
      <c r="F26" s="23">
        <f t="shared" si="19"/>
        <v>10</v>
      </c>
      <c r="G26" s="23">
        <f>COUNTIF(Jogos!$M$1:$N$262, $D26)</f>
        <v>6</v>
      </c>
      <c r="H26" s="23">
        <f>COUNTIF(Jogos!$O$1:$O$262, $D26)</f>
        <v>3</v>
      </c>
      <c r="I26" s="23">
        <f>COUNTIF(Jogos!$P$1:$Q$262, $D26)</f>
        <v>1</v>
      </c>
      <c r="J26" s="23">
        <f>COUNTIF(Jogos!$R$1:$R$262, $D26)</f>
        <v>2</v>
      </c>
      <c r="K26" s="23">
        <f ca="1">SUMIF(Jogos!$S$1:$T$262, $D26, Jogos!$T$1:$T$262)+SUMIF(Jogos!$U$1:$V$262, $D26, Jogos!$V$1:$V$262)</f>
        <v>6</v>
      </c>
      <c r="L26" s="23">
        <f ca="1">SUMIF(Jogos!$S$1:$V$262, $D26, Jogos!$V$1:$V$262)+SUMIF(Jogos!$U$1:$W$262, $D26, Jogos!$W$1:$W$262)</f>
        <v>4</v>
      </c>
      <c r="M26" s="23">
        <f t="shared" ca="1" si="20"/>
        <v>2</v>
      </c>
      <c r="N26" s="23">
        <f t="shared" ca="1" si="21"/>
        <v>56.585761295555557</v>
      </c>
      <c r="O26" s="25">
        <v>17</v>
      </c>
      <c r="P26" s="25">
        <f t="shared" ca="1" si="22"/>
        <v>56.585761555555557</v>
      </c>
      <c r="Q26" s="25">
        <f t="shared" ca="1" si="23"/>
        <v>3</v>
      </c>
    </row>
    <row r="27" spans="1:17" x14ac:dyDescent="0.15">
      <c r="A27" s="23" t="str">
        <f t="shared" ca="1" si="16"/>
        <v>4C</v>
      </c>
      <c r="B27" s="23" t="s">
        <v>29</v>
      </c>
      <c r="C27" s="23">
        <f t="shared" ca="1" si="17"/>
        <v>4</v>
      </c>
      <c r="D27" s="24" t="str">
        <f>VLOOKUP($O27, Equipes!$A$3:$B$86, 2, FALSE)</f>
        <v>Augusto Barba SM</v>
      </c>
      <c r="E27" s="31">
        <f t="shared" si="18"/>
        <v>0.5</v>
      </c>
      <c r="F27" s="23">
        <f t="shared" si="19"/>
        <v>9</v>
      </c>
      <c r="G27" s="23">
        <f>COUNTIF(Jogos!$M$1:$N$262, $D27)</f>
        <v>6</v>
      </c>
      <c r="H27" s="23">
        <f>COUNTIF(Jogos!$O$1:$O$262, $D27)</f>
        <v>2</v>
      </c>
      <c r="I27" s="23">
        <f>COUNTIF(Jogos!$P$1:$Q$262, $D27)</f>
        <v>3</v>
      </c>
      <c r="J27" s="23">
        <f>COUNTIF(Jogos!$R$1:$R$262, $D27)</f>
        <v>1</v>
      </c>
      <c r="K27" s="23">
        <f ca="1">SUMIF(Jogos!$S$1:$T$262, $D27, Jogos!$T$1:$T$262)+SUMIF(Jogos!$U$1:$V$262, $D27, Jogos!$V$1:$V$262)</f>
        <v>12</v>
      </c>
      <c r="L27" s="23">
        <f ca="1">SUMIF(Jogos!$S$1:$V$262, $D27, Jogos!$V$1:$V$262)+SUMIF(Jogos!$U$1:$W$262, $D27, Jogos!$W$1:$W$262)</f>
        <v>8</v>
      </c>
      <c r="M27" s="23">
        <f t="shared" ca="1" si="20"/>
        <v>4</v>
      </c>
      <c r="N27" s="23">
        <f t="shared" ca="1" si="21"/>
        <v>50.920411729999998</v>
      </c>
      <c r="O27" s="25">
        <v>18</v>
      </c>
      <c r="P27" s="25">
        <f t="shared" ca="1" si="22"/>
        <v>50.920411999999999</v>
      </c>
      <c r="Q27" s="25">
        <f t="shared" ca="1" si="23"/>
        <v>4</v>
      </c>
    </row>
    <row r="28" spans="1:17" x14ac:dyDescent="0.15">
      <c r="A28" s="23" t="str">
        <f t="shared" ca="1" si="16"/>
        <v>1C</v>
      </c>
      <c r="B28" s="23" t="s">
        <v>29</v>
      </c>
      <c r="C28" s="23">
        <f t="shared" ca="1" si="17"/>
        <v>1</v>
      </c>
      <c r="D28" s="24" t="str">
        <f>VLOOKUP($O28, Equipes!$A$3:$B$86, 2, FALSE)</f>
        <v>Marco Antonio RJ</v>
      </c>
      <c r="E28" s="31">
        <f t="shared" si="18"/>
        <v>0.61111111111111116</v>
      </c>
      <c r="F28" s="23">
        <f t="shared" si="19"/>
        <v>11</v>
      </c>
      <c r="G28" s="23">
        <f>COUNTIF(Jogos!$M$1:$N$262, $D28)</f>
        <v>6</v>
      </c>
      <c r="H28" s="23">
        <f>COUNTIF(Jogos!$O$1:$O$262, $D28)</f>
        <v>3</v>
      </c>
      <c r="I28" s="23">
        <f>COUNTIF(Jogos!$P$1:$Q$262, $D28)</f>
        <v>2</v>
      </c>
      <c r="J28" s="23">
        <f>COUNTIF(Jogos!$R$1:$R$262, $D28)</f>
        <v>1</v>
      </c>
      <c r="K28" s="23">
        <f ca="1">SUMIF(Jogos!$S$1:$T$262, $D28, Jogos!$T$1:$T$262)+SUMIF(Jogos!$U$1:$V$262, $D28, Jogos!$V$1:$V$262)</f>
        <v>12</v>
      </c>
      <c r="L28" s="23">
        <f ca="1">SUMIF(Jogos!$S$1:$V$262, $D28, Jogos!$V$1:$V$262)+SUMIF(Jogos!$U$1:$W$262, $D28, Jogos!$W$1:$W$262)</f>
        <v>12</v>
      </c>
      <c r="M28" s="23">
        <f t="shared" ca="1" si="20"/>
        <v>0</v>
      </c>
      <c r="N28" s="23">
        <f t="shared" ca="1" si="21"/>
        <v>62.24112283111112</v>
      </c>
      <c r="O28" s="25">
        <v>19</v>
      </c>
      <c r="P28" s="25">
        <f t="shared" ca="1" si="22"/>
        <v>62.241123111111122</v>
      </c>
      <c r="Q28" s="25">
        <f t="shared" ca="1" si="23"/>
        <v>1</v>
      </c>
    </row>
    <row r="29" spans="1:17" x14ac:dyDescent="0.15">
      <c r="A29" s="23" t="str">
        <f t="shared" ca="1" si="16"/>
        <v>7C</v>
      </c>
      <c r="B29" s="23" t="s">
        <v>29</v>
      </c>
      <c r="C29" s="23">
        <f t="shared" ca="1" si="17"/>
        <v>7</v>
      </c>
      <c r="D29" s="24" t="str">
        <f>VLOOKUP($O29, Equipes!$A$3:$B$86, 2, FALSE)</f>
        <v>Oswaldo Fabeni SC</v>
      </c>
      <c r="E29" s="31">
        <f t="shared" si="18"/>
        <v>0.16666666666666666</v>
      </c>
      <c r="F29" s="23">
        <f t="shared" si="19"/>
        <v>3</v>
      </c>
      <c r="G29" s="23">
        <f>COUNTIF(Jogos!$M$1:$N$262, $D29)</f>
        <v>6</v>
      </c>
      <c r="H29" s="23">
        <f>COUNTIF(Jogos!$O$1:$O$262, $D29)</f>
        <v>0</v>
      </c>
      <c r="I29" s="23">
        <f>COUNTIF(Jogos!$P$1:$Q$262, $D29)</f>
        <v>3</v>
      </c>
      <c r="J29" s="23">
        <f>COUNTIF(Jogos!$R$1:$R$262, $D29)</f>
        <v>3</v>
      </c>
      <c r="K29" s="23">
        <f ca="1">SUMIF(Jogos!$S$1:$T$262, $D29, Jogos!$T$1:$T$262)+SUMIF(Jogos!$U$1:$V$262, $D29, Jogos!$V$1:$V$262)</f>
        <v>7</v>
      </c>
      <c r="L29" s="23">
        <f ca="1">SUMIF(Jogos!$S$1:$V$262, $D29, Jogos!$V$1:$V$262)+SUMIF(Jogos!$U$1:$W$262, $D29, Jogos!$W$1:$W$262)</f>
        <v>11</v>
      </c>
      <c r="M29" s="23">
        <f t="shared" ca="1" si="20"/>
        <v>-4</v>
      </c>
      <c r="N29" s="23">
        <f t="shared" ca="1" si="21"/>
        <v>16.966273376666663</v>
      </c>
      <c r="O29" s="25">
        <v>20</v>
      </c>
      <c r="P29" s="25">
        <f t="shared" ca="1" si="22"/>
        <v>16.966273666666662</v>
      </c>
      <c r="Q29" s="25">
        <f t="shared" ca="1" si="23"/>
        <v>7</v>
      </c>
    </row>
    <row r="30" spans="1:17" x14ac:dyDescent="0.15">
      <c r="A30" s="23" t="str">
        <f t="shared" ca="1" si="16"/>
        <v>5C</v>
      </c>
      <c r="B30" s="23" t="s">
        <v>29</v>
      </c>
      <c r="C30" s="23">
        <f t="shared" ca="1" si="17"/>
        <v>5</v>
      </c>
      <c r="D30" s="24" t="str">
        <f>VLOOKUP($O30, Equipes!$A$3:$B$86, 2, FALSE)</f>
        <v>Chicones DF</v>
      </c>
      <c r="E30" s="31">
        <f t="shared" si="18"/>
        <v>0.3888888888888889</v>
      </c>
      <c r="F30" s="23">
        <f t="shared" si="19"/>
        <v>7</v>
      </c>
      <c r="G30" s="23">
        <f>COUNTIF(Jogos!$M$1:$N$262, $D30)</f>
        <v>6</v>
      </c>
      <c r="H30" s="23">
        <f>COUNTIF(Jogos!$O$1:$O$262, $D30)</f>
        <v>2</v>
      </c>
      <c r="I30" s="23">
        <f>COUNTIF(Jogos!$P$1:$Q$262, $D30)</f>
        <v>1</v>
      </c>
      <c r="J30" s="23">
        <f>COUNTIF(Jogos!$R$1:$R$262, $D30)</f>
        <v>3</v>
      </c>
      <c r="K30" s="23">
        <f ca="1">SUMIF(Jogos!$S$1:$T$262, $D30, Jogos!$T$1:$T$262)+SUMIF(Jogos!$U$1:$V$262, $D30, Jogos!$V$1:$V$262)</f>
        <v>5</v>
      </c>
      <c r="L30" s="23">
        <f ca="1">SUMIF(Jogos!$S$1:$V$262, $D30, Jogos!$V$1:$V$262)+SUMIF(Jogos!$U$1:$W$262, $D30, Jogos!$W$1:$W$262)</f>
        <v>9</v>
      </c>
      <c r="M30" s="23">
        <f t="shared" ca="1" si="20"/>
        <v>-4</v>
      </c>
      <c r="N30" s="23">
        <f t="shared" ca="1" si="21"/>
        <v>39.608493588888884</v>
      </c>
      <c r="O30" s="25">
        <v>21</v>
      </c>
      <c r="P30" s="25">
        <f t="shared" ca="1" si="22"/>
        <v>39.608493888888887</v>
      </c>
      <c r="Q30" s="25">
        <f t="shared" ca="1" si="23"/>
        <v>5</v>
      </c>
    </row>
    <row r="32" spans="1:17" ht="25.5" x14ac:dyDescent="0.5">
      <c r="A32" s="23" t="s">
        <v>43</v>
      </c>
      <c r="B32" s="23" t="s">
        <v>21</v>
      </c>
      <c r="C32" s="27" t="s">
        <v>21</v>
      </c>
      <c r="D32" s="28" t="s">
        <v>44</v>
      </c>
      <c r="E32" s="30" t="s">
        <v>45</v>
      </c>
      <c r="F32" s="30" t="s">
        <v>46</v>
      </c>
      <c r="G32" s="30" t="s">
        <v>18</v>
      </c>
      <c r="H32" s="30" t="s">
        <v>19</v>
      </c>
      <c r="I32" s="30" t="s">
        <v>20</v>
      </c>
      <c r="J32" s="30" t="s">
        <v>21</v>
      </c>
      <c r="K32" s="30" t="s">
        <v>47</v>
      </c>
      <c r="L32" s="30" t="s">
        <v>48</v>
      </c>
      <c r="M32" s="30" t="s">
        <v>49</v>
      </c>
      <c r="N32" s="29" t="s">
        <v>50</v>
      </c>
    </row>
    <row r="33" spans="1:17" x14ac:dyDescent="0.15">
      <c r="A33" s="23" t="str">
        <f t="shared" ref="A33:A39" ca="1" si="24">CONCATENATE(C33,B33)</f>
        <v>2D</v>
      </c>
      <c r="B33" s="23" t="s">
        <v>21</v>
      </c>
      <c r="C33" s="23">
        <f t="shared" ref="C33:C39" ca="1" si="25">IF(SUM($G$33:$G$39)=0,0,_xlfn.RANK.EQ(N33,$N$33:$N$39))</f>
        <v>2</v>
      </c>
      <c r="D33" s="24" t="str">
        <f>VLOOKUP($O33, Equipes!$A$3:$B$86, 2, FALSE)</f>
        <v>Almir RJ</v>
      </c>
      <c r="E33" s="31">
        <f t="shared" ref="E33:E39" si="26">IF(G33=0,0,(F33)/(G33*3))</f>
        <v>0.72222222222222221</v>
      </c>
      <c r="F33" s="23">
        <f t="shared" ref="F33:F39" si="27">(H33*3)+(I33*1)</f>
        <v>13</v>
      </c>
      <c r="G33" s="23">
        <f>COUNTIF(Jogos!$M$1:$N$262, $D33)</f>
        <v>6</v>
      </c>
      <c r="H33" s="23">
        <f>COUNTIF(Jogos!$O$1:$O$262, $D33)</f>
        <v>4</v>
      </c>
      <c r="I33" s="23">
        <f>COUNTIF(Jogos!$P$1:$Q$262, $D33)</f>
        <v>1</v>
      </c>
      <c r="J33" s="23">
        <f>COUNTIF(Jogos!$R$1:$R$262, $D33)</f>
        <v>1</v>
      </c>
      <c r="K33" s="23">
        <f ca="1">SUMIF(Jogos!$S$1:$T$262, $D33, Jogos!$T$1:$T$262)+SUMIF(Jogos!$U$1:$V$262, $D33, Jogos!$V$1:$V$262)</f>
        <v>15</v>
      </c>
      <c r="L33" s="23">
        <f ca="1">SUMIF(Jogos!$S$1:$V$262, $D33, Jogos!$V$1:$V$262)+SUMIF(Jogos!$U$1:$W$262, $D33, Jogos!$W$1:$W$262)</f>
        <v>7</v>
      </c>
      <c r="M33" s="23">
        <f t="shared" ref="M33:M39" ca="1" si="28">K33-L33</f>
        <v>8</v>
      </c>
      <c r="N33" s="23">
        <f t="shared" ref="N33:N39" ca="1" si="29">(E33*E$3+F33*F$3+H33*H$3+M33*M$3+K33*K$3)/(E$3/100)-ROW(N33)/E$3</f>
        <v>73.563036892222215</v>
      </c>
      <c r="O33" s="25">
        <v>22</v>
      </c>
      <c r="P33" s="25">
        <f t="shared" ref="P33:P39" ca="1" si="30">(E33*E$3+F33*F$3+H33*H$3+M33*M$3+K33*K$3)/(E$3/100)</f>
        <v>73.563037222222221</v>
      </c>
      <c r="Q33" s="25">
        <f t="shared" ref="Q33:Q39" ca="1" si="31">IF(SUM($G$33:$G$39)=0,0,_xlfn.RANK.EQ(P33,$P$33:$P$39))</f>
        <v>2</v>
      </c>
    </row>
    <row r="34" spans="1:17" x14ac:dyDescent="0.15">
      <c r="A34" s="23" t="str">
        <f t="shared" ca="1" si="24"/>
        <v>1D</v>
      </c>
      <c r="B34" s="23" t="s">
        <v>21</v>
      </c>
      <c r="C34" s="23">
        <f t="shared" ca="1" si="25"/>
        <v>1</v>
      </c>
      <c r="D34" s="24" t="str">
        <f>VLOOKUP($O34, Equipes!$A$3:$B$86, 2, FALSE)</f>
        <v>Jorge Ferraz RJ</v>
      </c>
      <c r="E34" s="31">
        <f t="shared" si="26"/>
        <v>0.77777777777777779</v>
      </c>
      <c r="F34" s="23">
        <f t="shared" si="27"/>
        <v>14</v>
      </c>
      <c r="G34" s="23">
        <f>COUNTIF(Jogos!$M$1:$N$262, $D34)</f>
        <v>6</v>
      </c>
      <c r="H34" s="23">
        <f>COUNTIF(Jogos!$O$1:$O$262, $D34)</f>
        <v>4</v>
      </c>
      <c r="I34" s="23">
        <f>COUNTIF(Jogos!$P$1:$Q$262, $D34)</f>
        <v>2</v>
      </c>
      <c r="J34" s="23">
        <f>COUNTIF(Jogos!$R$1:$R$262, $D34)</f>
        <v>0</v>
      </c>
      <c r="K34" s="23">
        <f ca="1">SUMIF(Jogos!$S$1:$T$262, $D34, Jogos!$T$1:$T$262)+SUMIF(Jogos!$U$1:$V$262, $D34, Jogos!$V$1:$V$262)</f>
        <v>15</v>
      </c>
      <c r="L34" s="23">
        <f ca="1">SUMIF(Jogos!$S$1:$V$262, $D34, Jogos!$V$1:$V$262)+SUMIF(Jogos!$U$1:$W$262, $D34, Jogos!$W$1:$W$262)</f>
        <v>6</v>
      </c>
      <c r="M34" s="23">
        <f t="shared" ca="1" si="28"/>
        <v>9</v>
      </c>
      <c r="N34" s="23">
        <f t="shared" ca="1" si="29"/>
        <v>79.218692437777776</v>
      </c>
      <c r="O34" s="25">
        <v>23</v>
      </c>
      <c r="P34" s="25">
        <f t="shared" ca="1" si="30"/>
        <v>79.218692777777775</v>
      </c>
      <c r="Q34" s="25">
        <f t="shared" ca="1" si="31"/>
        <v>1</v>
      </c>
    </row>
    <row r="35" spans="1:17" x14ac:dyDescent="0.15">
      <c r="A35" s="23" t="str">
        <f t="shared" ca="1" si="24"/>
        <v>3D</v>
      </c>
      <c r="B35" s="23" t="s">
        <v>21</v>
      </c>
      <c r="C35" s="23">
        <f t="shared" ca="1" si="25"/>
        <v>3</v>
      </c>
      <c r="D35" s="24" t="str">
        <f>VLOOKUP($O35, Equipes!$A$3:$B$86, 2, FALSE)</f>
        <v>Marcus Ohya PR</v>
      </c>
      <c r="E35" s="31">
        <f t="shared" si="26"/>
        <v>0.72222222222222221</v>
      </c>
      <c r="F35" s="23">
        <f t="shared" si="27"/>
        <v>13</v>
      </c>
      <c r="G35" s="23">
        <f>COUNTIF(Jogos!$M$1:$N$262, $D35)</f>
        <v>6</v>
      </c>
      <c r="H35" s="23">
        <f>COUNTIF(Jogos!$O$1:$O$262, $D35)</f>
        <v>4</v>
      </c>
      <c r="I35" s="23">
        <f>COUNTIF(Jogos!$P$1:$Q$262, $D35)</f>
        <v>1</v>
      </c>
      <c r="J35" s="23">
        <f>COUNTIF(Jogos!$R$1:$R$262, $D35)</f>
        <v>1</v>
      </c>
      <c r="K35" s="23">
        <f ca="1">SUMIF(Jogos!$S$1:$T$262, $D35, Jogos!$T$1:$T$262)+SUMIF(Jogos!$U$1:$V$262, $D35, Jogos!$V$1:$V$262)</f>
        <v>15</v>
      </c>
      <c r="L35" s="23">
        <f ca="1">SUMIF(Jogos!$S$1:$V$262, $D35, Jogos!$V$1:$V$262)+SUMIF(Jogos!$U$1:$W$262, $D35, Jogos!$W$1:$W$262)</f>
        <v>9</v>
      </c>
      <c r="M35" s="23">
        <f t="shared" ca="1" si="28"/>
        <v>6</v>
      </c>
      <c r="N35" s="23">
        <f t="shared" ca="1" si="29"/>
        <v>73.562836872222235</v>
      </c>
      <c r="O35" s="25">
        <v>24</v>
      </c>
      <c r="P35" s="25">
        <f t="shared" ca="1" si="30"/>
        <v>73.562837222222228</v>
      </c>
      <c r="Q35" s="25">
        <f t="shared" ca="1" si="31"/>
        <v>3</v>
      </c>
    </row>
    <row r="36" spans="1:17" x14ac:dyDescent="0.15">
      <c r="A36" s="23" t="str">
        <f t="shared" ca="1" si="24"/>
        <v>4D</v>
      </c>
      <c r="B36" s="23" t="s">
        <v>21</v>
      </c>
      <c r="C36" s="23">
        <f t="shared" ca="1" si="25"/>
        <v>4</v>
      </c>
      <c r="D36" s="24" t="str">
        <f>VLOOKUP($O36, Equipes!$A$3:$B$86, 2, FALSE)</f>
        <v>Antonio RJ</v>
      </c>
      <c r="E36" s="31">
        <f t="shared" si="26"/>
        <v>0.66666666666666663</v>
      </c>
      <c r="F36" s="23">
        <f t="shared" si="27"/>
        <v>12</v>
      </c>
      <c r="G36" s="23">
        <f>COUNTIF(Jogos!$M$1:$N$262, $D36)</f>
        <v>6</v>
      </c>
      <c r="H36" s="23">
        <f>COUNTIF(Jogos!$O$1:$O$262, $D36)</f>
        <v>4</v>
      </c>
      <c r="I36" s="23">
        <f>COUNTIF(Jogos!$P$1:$Q$262, $D36)</f>
        <v>0</v>
      </c>
      <c r="J36" s="23">
        <f>COUNTIF(Jogos!$R$1:$R$262, $D36)</f>
        <v>2</v>
      </c>
      <c r="K36" s="23">
        <f ca="1">SUMIF(Jogos!$S$1:$T$262, $D36, Jogos!$T$1:$T$262)+SUMIF(Jogos!$U$1:$V$262, $D36, Jogos!$V$1:$V$262)</f>
        <v>10</v>
      </c>
      <c r="L36" s="23">
        <f ca="1">SUMIF(Jogos!$S$1:$V$262, $D36, Jogos!$V$1:$V$262)+SUMIF(Jogos!$U$1:$W$262, $D36, Jogos!$W$1:$W$262)</f>
        <v>10</v>
      </c>
      <c r="M36" s="23">
        <f t="shared" ca="1" si="28"/>
        <v>0</v>
      </c>
      <c r="N36" s="23">
        <f t="shared" ca="1" si="29"/>
        <v>67.906676306666654</v>
      </c>
      <c r="O36" s="25">
        <v>25</v>
      </c>
      <c r="P36" s="25">
        <f t="shared" ca="1" si="30"/>
        <v>67.906676666666655</v>
      </c>
      <c r="Q36" s="25">
        <f t="shared" ca="1" si="31"/>
        <v>4</v>
      </c>
    </row>
    <row r="37" spans="1:17" x14ac:dyDescent="0.15">
      <c r="A37" s="23" t="str">
        <f t="shared" ca="1" si="24"/>
        <v>6D</v>
      </c>
      <c r="B37" s="23" t="s">
        <v>21</v>
      </c>
      <c r="C37" s="23">
        <f t="shared" ca="1" si="25"/>
        <v>6</v>
      </c>
      <c r="D37" s="24" t="str">
        <f>VLOOKUP($O37, Equipes!$A$3:$B$86, 2, FALSE)</f>
        <v>Alencar SP</v>
      </c>
      <c r="E37" s="31">
        <f t="shared" si="26"/>
        <v>0.16666666666666666</v>
      </c>
      <c r="F37" s="23">
        <f t="shared" si="27"/>
        <v>3</v>
      </c>
      <c r="G37" s="23">
        <f>COUNTIF(Jogos!$M$1:$N$262, $D37)</f>
        <v>6</v>
      </c>
      <c r="H37" s="23">
        <f>COUNTIF(Jogos!$O$1:$O$262, $D37)</f>
        <v>1</v>
      </c>
      <c r="I37" s="23">
        <f>COUNTIF(Jogos!$P$1:$Q$262, $D37)</f>
        <v>0</v>
      </c>
      <c r="J37" s="23">
        <f>COUNTIF(Jogos!$R$1:$R$262, $D37)</f>
        <v>5</v>
      </c>
      <c r="K37" s="23">
        <f ca="1">SUMIF(Jogos!$S$1:$T$262, $D37, Jogos!$T$1:$T$262)+SUMIF(Jogos!$U$1:$V$262, $D37, Jogos!$V$1:$V$262)</f>
        <v>2</v>
      </c>
      <c r="L37" s="23">
        <f ca="1">SUMIF(Jogos!$S$1:$V$262, $D37, Jogos!$V$1:$V$262)+SUMIF(Jogos!$U$1:$W$262, $D37, Jogos!$W$1:$W$262)</f>
        <v>12</v>
      </c>
      <c r="M37" s="23">
        <f t="shared" ca="1" si="28"/>
        <v>-10</v>
      </c>
      <c r="N37" s="23">
        <f t="shared" ca="1" si="29"/>
        <v>16.975668296666665</v>
      </c>
      <c r="O37" s="25">
        <v>26</v>
      </c>
      <c r="P37" s="25">
        <f t="shared" ca="1" si="30"/>
        <v>16.975668666666664</v>
      </c>
      <c r="Q37" s="25">
        <f t="shared" ca="1" si="31"/>
        <v>6</v>
      </c>
    </row>
    <row r="38" spans="1:17" x14ac:dyDescent="0.15">
      <c r="A38" s="23" t="str">
        <f t="shared" ca="1" si="24"/>
        <v>5D</v>
      </c>
      <c r="B38" s="23" t="s">
        <v>21</v>
      </c>
      <c r="C38" s="23">
        <f t="shared" ca="1" si="25"/>
        <v>5</v>
      </c>
      <c r="D38" s="24" t="str">
        <f>VLOOKUP($O38, Equipes!$A$3:$B$86, 2, FALSE)</f>
        <v>Léo Carioca SP</v>
      </c>
      <c r="E38" s="31">
        <f t="shared" si="26"/>
        <v>0.33333333333333331</v>
      </c>
      <c r="F38" s="23">
        <f t="shared" si="27"/>
        <v>6</v>
      </c>
      <c r="G38" s="23">
        <f>COUNTIF(Jogos!$M$1:$N$262, $D38)</f>
        <v>6</v>
      </c>
      <c r="H38" s="23">
        <f>COUNTIF(Jogos!$O$1:$O$262, $D38)</f>
        <v>2</v>
      </c>
      <c r="I38" s="23">
        <f>COUNTIF(Jogos!$P$1:$Q$262, $D38)</f>
        <v>0</v>
      </c>
      <c r="J38" s="23">
        <f>COUNTIF(Jogos!$R$1:$R$262, $D38)</f>
        <v>4</v>
      </c>
      <c r="K38" s="23">
        <f ca="1">SUMIF(Jogos!$S$1:$T$262, $D38, Jogos!$T$1:$T$262)+SUMIF(Jogos!$U$1:$V$262, $D38, Jogos!$V$1:$V$262)</f>
        <v>6</v>
      </c>
      <c r="L38" s="23">
        <f ca="1">SUMIF(Jogos!$S$1:$V$262, $D38, Jogos!$V$1:$V$262)+SUMIF(Jogos!$U$1:$W$262, $D38, Jogos!$W$1:$W$262)</f>
        <v>13</v>
      </c>
      <c r="M38" s="23">
        <f t="shared" ca="1" si="28"/>
        <v>-7</v>
      </c>
      <c r="N38" s="23">
        <f t="shared" ca="1" si="29"/>
        <v>33.952638953333327</v>
      </c>
      <c r="O38" s="25">
        <v>27</v>
      </c>
      <c r="P38" s="25">
        <f t="shared" ca="1" si="30"/>
        <v>33.95263933333333</v>
      </c>
      <c r="Q38" s="25">
        <f t="shared" ca="1" si="31"/>
        <v>5</v>
      </c>
    </row>
    <row r="39" spans="1:17" x14ac:dyDescent="0.15">
      <c r="A39" s="23" t="str">
        <f t="shared" ca="1" si="24"/>
        <v>7D</v>
      </c>
      <c r="B39" s="23" t="s">
        <v>21</v>
      </c>
      <c r="C39" s="23">
        <f t="shared" ca="1" si="25"/>
        <v>7</v>
      </c>
      <c r="D39" s="24" t="str">
        <f>VLOOKUP($O39, Equipes!$A$3:$B$86, 2, FALSE)</f>
        <v>-</v>
      </c>
      <c r="E39" s="31">
        <f t="shared" si="26"/>
        <v>0</v>
      </c>
      <c r="F39" s="23">
        <f t="shared" si="27"/>
        <v>0</v>
      </c>
      <c r="G39" s="23">
        <f>COUNTIF(Jogos!$M$1:$N$262, $D39)</f>
        <v>54</v>
      </c>
      <c r="H39" s="23">
        <f>COUNTIF(Jogos!$O$1:$O$262, $D39)</f>
        <v>0</v>
      </c>
      <c r="I39" s="23">
        <f>COUNTIF(Jogos!$P$1:$Q$262, $D39)</f>
        <v>0</v>
      </c>
      <c r="J39" s="23">
        <f>COUNTIF(Jogos!$R$1:$R$262, $D39)</f>
        <v>54</v>
      </c>
      <c r="K39" s="23">
        <f ca="1">SUMIF(Jogos!$S$1:$T$262, $D39, Jogos!$T$1:$T$262)+SUMIF(Jogos!$U$1:$V$262, $D39, Jogos!$V$1:$V$262)</f>
        <v>0</v>
      </c>
      <c r="L39" s="23">
        <f ca="1">SUMIF(Jogos!$S$1:$V$262, $D39, Jogos!$V$1:$V$262)+SUMIF(Jogos!$U$1:$W$262, $D39, Jogos!$W$1:$W$262)</f>
        <v>54</v>
      </c>
      <c r="M39" s="23">
        <f t="shared" ca="1" si="28"/>
        <v>-54</v>
      </c>
      <c r="N39" s="23">
        <f t="shared" ca="1" si="29"/>
        <v>-5.4003900000000006E-3</v>
      </c>
      <c r="O39" s="25">
        <v>28</v>
      </c>
      <c r="P39" s="25">
        <f t="shared" ca="1" si="30"/>
        <v>-5.4000000000000003E-3</v>
      </c>
      <c r="Q39" s="25">
        <f t="shared" ca="1" si="31"/>
        <v>7</v>
      </c>
    </row>
    <row r="41" spans="1:17" ht="25.5" x14ac:dyDescent="0.5">
      <c r="A41" s="23" t="s">
        <v>43</v>
      </c>
      <c r="B41" s="23" t="s">
        <v>20</v>
      </c>
      <c r="C41" s="27" t="s">
        <v>20</v>
      </c>
      <c r="D41" s="28" t="s">
        <v>44</v>
      </c>
      <c r="E41" s="30" t="s">
        <v>45</v>
      </c>
      <c r="F41" s="30" t="s">
        <v>46</v>
      </c>
      <c r="G41" s="30" t="s">
        <v>18</v>
      </c>
      <c r="H41" s="30" t="s">
        <v>19</v>
      </c>
      <c r="I41" s="30" t="s">
        <v>20</v>
      </c>
      <c r="J41" s="30" t="s">
        <v>21</v>
      </c>
      <c r="K41" s="30" t="s">
        <v>47</v>
      </c>
      <c r="L41" s="30" t="s">
        <v>48</v>
      </c>
      <c r="M41" s="30" t="s">
        <v>49</v>
      </c>
      <c r="N41" s="29" t="s">
        <v>50</v>
      </c>
    </row>
    <row r="42" spans="1:17" x14ac:dyDescent="0.15">
      <c r="A42" s="23" t="str">
        <f t="shared" ref="A42:A48" ca="1" si="32">CONCATENATE(C42,B42)</f>
        <v>6E</v>
      </c>
      <c r="B42" s="23" t="s">
        <v>20</v>
      </c>
      <c r="C42" s="23">
        <f t="shared" ref="C42:C48" ca="1" si="33">IF(SUM($G$42:$G$48)=0,0,_xlfn.RANK.EQ(N42,$N$42:$N$48))</f>
        <v>6</v>
      </c>
      <c r="D42" s="24" t="str">
        <f>VLOOKUP($O42, Equipes!$A$3:$B$86, 2, FALSE)</f>
        <v>Jhonata AM</v>
      </c>
      <c r="E42" s="31">
        <f t="shared" ref="E42:E48" si="34">IF(G42=0,0,(F42)/(G42*3))</f>
        <v>0.3888888888888889</v>
      </c>
      <c r="F42" s="23">
        <f t="shared" ref="F42:F48" si="35">(H42*3)+(I42*1)</f>
        <v>7</v>
      </c>
      <c r="G42" s="23">
        <f>COUNTIF(Jogos!$M$1:$N$262, $D42)</f>
        <v>6</v>
      </c>
      <c r="H42" s="23">
        <f>COUNTIF(Jogos!$O$1:$O$262, $D42)</f>
        <v>2</v>
      </c>
      <c r="I42" s="23">
        <f>COUNTIF(Jogos!$P$1:$Q$262, $D42)</f>
        <v>1</v>
      </c>
      <c r="J42" s="23">
        <f>COUNTIF(Jogos!$R$1:$R$262, $D42)</f>
        <v>3</v>
      </c>
      <c r="K42" s="23">
        <f ca="1">SUMIF(Jogos!$S$1:$T$262, $D42, Jogos!$T$1:$T$262)+SUMIF(Jogos!$U$1:$V$262, $D42, Jogos!$V$1:$V$262)</f>
        <v>8</v>
      </c>
      <c r="L42" s="23">
        <f ca="1">SUMIF(Jogos!$S$1:$V$262, $D42, Jogos!$V$1:$V$262)+SUMIF(Jogos!$U$1:$W$262, $D42, Jogos!$W$1:$W$262)</f>
        <v>9</v>
      </c>
      <c r="M42" s="23">
        <f t="shared" ref="M42:M48" ca="1" si="36">K42-L42</f>
        <v>-1</v>
      </c>
      <c r="N42" s="23">
        <f t="shared" ref="N42:N48" ca="1" si="37">(E42*E$3+F42*F$3+H42*H$3+M42*M$3+K42*K$3)/(E$3/100)-ROW(N42)/E$3</f>
        <v>39.60879646888889</v>
      </c>
      <c r="O42" s="25">
        <v>29</v>
      </c>
      <c r="P42" s="25">
        <f t="shared" ref="P42:P48" ca="1" si="38">(E42*E$3+F42*F$3+H42*H$3+M42*M$3+K42*K$3)/(E$3/100)</f>
        <v>39.608796888888889</v>
      </c>
      <c r="Q42" s="25">
        <f t="shared" ref="Q42:Q48" ca="1" si="39">IF(SUM($G$42:$G$48)=0,0,_xlfn.RANK.EQ(P42,$P$42:$P$48))</f>
        <v>6</v>
      </c>
    </row>
    <row r="43" spans="1:17" x14ac:dyDescent="0.15">
      <c r="A43" s="23" t="str">
        <f t="shared" ca="1" si="32"/>
        <v>5E</v>
      </c>
      <c r="B43" s="23" t="s">
        <v>20</v>
      </c>
      <c r="C43" s="23">
        <f t="shared" ca="1" si="33"/>
        <v>5</v>
      </c>
      <c r="D43" s="24" t="str">
        <f>VLOOKUP($O43, Equipes!$A$3:$B$86, 2, FALSE)</f>
        <v>Sarti Neto RJ</v>
      </c>
      <c r="E43" s="31">
        <f t="shared" si="34"/>
        <v>0.55555555555555558</v>
      </c>
      <c r="F43" s="23">
        <f t="shared" si="35"/>
        <v>10</v>
      </c>
      <c r="G43" s="23">
        <f>COUNTIF(Jogos!$M$1:$N$262, $D43)</f>
        <v>6</v>
      </c>
      <c r="H43" s="23">
        <f>COUNTIF(Jogos!$O$1:$O$262, $D43)</f>
        <v>3</v>
      </c>
      <c r="I43" s="23">
        <f>COUNTIF(Jogos!$P$1:$Q$262, $D43)</f>
        <v>1</v>
      </c>
      <c r="J43" s="23">
        <f>COUNTIF(Jogos!$R$1:$R$262, $D43)</f>
        <v>2</v>
      </c>
      <c r="K43" s="23">
        <f ca="1">SUMIF(Jogos!$S$1:$T$262, $D43, Jogos!$T$1:$T$262)+SUMIF(Jogos!$U$1:$V$262, $D43, Jogos!$V$1:$V$262)</f>
        <v>14</v>
      </c>
      <c r="L43" s="23">
        <f ca="1">SUMIF(Jogos!$S$1:$V$262, $D43, Jogos!$V$1:$V$262)+SUMIF(Jogos!$U$1:$W$262, $D43, Jogos!$W$1:$W$262)</f>
        <v>14</v>
      </c>
      <c r="M43" s="23">
        <f t="shared" ca="1" si="36"/>
        <v>0</v>
      </c>
      <c r="N43" s="23">
        <f t="shared" ca="1" si="37"/>
        <v>56.585569125555558</v>
      </c>
      <c r="O43" s="25">
        <v>30</v>
      </c>
      <c r="P43" s="25">
        <f t="shared" ca="1" si="38"/>
        <v>56.585569555555558</v>
      </c>
      <c r="Q43" s="25">
        <f t="shared" ca="1" si="39"/>
        <v>5</v>
      </c>
    </row>
    <row r="44" spans="1:17" x14ac:dyDescent="0.15">
      <c r="A44" s="23" t="str">
        <f t="shared" ca="1" si="32"/>
        <v>2E</v>
      </c>
      <c r="B44" s="23" t="s">
        <v>20</v>
      </c>
      <c r="C44" s="23">
        <f t="shared" ca="1" si="33"/>
        <v>2</v>
      </c>
      <c r="D44" s="24" t="str">
        <f>VLOOKUP($O44, Equipes!$A$3:$B$86, 2, FALSE)</f>
        <v>Sérgio Barreira SP</v>
      </c>
      <c r="E44" s="31">
        <f t="shared" si="34"/>
        <v>0.66666666666666663</v>
      </c>
      <c r="F44" s="23">
        <f t="shared" si="35"/>
        <v>12</v>
      </c>
      <c r="G44" s="23">
        <f>COUNTIF(Jogos!$M$1:$N$262, $D44)</f>
        <v>6</v>
      </c>
      <c r="H44" s="23">
        <f>COUNTIF(Jogos!$O$1:$O$262, $D44)</f>
        <v>4</v>
      </c>
      <c r="I44" s="23">
        <f>COUNTIF(Jogos!$P$1:$Q$262, $D44)</f>
        <v>0</v>
      </c>
      <c r="J44" s="23">
        <f>COUNTIF(Jogos!$R$1:$R$262, $D44)</f>
        <v>2</v>
      </c>
      <c r="K44" s="23">
        <f ca="1">SUMIF(Jogos!$S$1:$T$262, $D44, Jogos!$T$1:$T$262)+SUMIF(Jogos!$U$1:$V$262, $D44, Jogos!$V$1:$V$262)</f>
        <v>11</v>
      </c>
      <c r="L44" s="23">
        <f ca="1">SUMIF(Jogos!$S$1:$V$262, $D44, Jogos!$V$1:$V$262)+SUMIF(Jogos!$U$1:$W$262, $D44, Jogos!$W$1:$W$262)</f>
        <v>9</v>
      </c>
      <c r="M44" s="23">
        <f t="shared" ca="1" si="36"/>
        <v>2</v>
      </c>
      <c r="N44" s="23">
        <f t="shared" ca="1" si="37"/>
        <v>67.906877226666666</v>
      </c>
      <c r="O44" s="25">
        <v>31</v>
      </c>
      <c r="P44" s="25">
        <f t="shared" ca="1" si="38"/>
        <v>67.906877666666659</v>
      </c>
      <c r="Q44" s="25">
        <f t="shared" ca="1" si="39"/>
        <v>2</v>
      </c>
    </row>
    <row r="45" spans="1:17" x14ac:dyDescent="0.15">
      <c r="A45" s="23" t="str">
        <f t="shared" ca="1" si="32"/>
        <v>1E</v>
      </c>
      <c r="B45" s="23" t="s">
        <v>20</v>
      </c>
      <c r="C45" s="23">
        <f t="shared" ca="1" si="33"/>
        <v>1</v>
      </c>
      <c r="D45" s="24" t="str">
        <f>VLOOKUP($O45, Equipes!$A$3:$B$86, 2, FALSE)</f>
        <v>Erismar SP</v>
      </c>
      <c r="E45" s="31">
        <f t="shared" si="34"/>
        <v>0.66666666666666663</v>
      </c>
      <c r="F45" s="23">
        <f t="shared" si="35"/>
        <v>12</v>
      </c>
      <c r="G45" s="23">
        <f>COUNTIF(Jogos!$M$1:$N$262, $D45)</f>
        <v>6</v>
      </c>
      <c r="H45" s="23">
        <f>COUNTIF(Jogos!$O$1:$O$262, $D45)</f>
        <v>4</v>
      </c>
      <c r="I45" s="23">
        <f>COUNTIF(Jogos!$P$1:$Q$262, $D45)</f>
        <v>0</v>
      </c>
      <c r="J45" s="23">
        <f>COUNTIF(Jogos!$R$1:$R$262, $D45)</f>
        <v>2</v>
      </c>
      <c r="K45" s="23">
        <f ca="1">SUMIF(Jogos!$S$1:$T$262, $D45, Jogos!$T$1:$T$262)+SUMIF(Jogos!$U$1:$V$262, $D45, Jogos!$V$1:$V$262)</f>
        <v>12</v>
      </c>
      <c r="L45" s="23">
        <f ca="1">SUMIF(Jogos!$S$1:$V$262, $D45, Jogos!$V$1:$V$262)+SUMIF(Jogos!$U$1:$W$262, $D45, Jogos!$W$1:$W$262)</f>
        <v>10</v>
      </c>
      <c r="M45" s="23">
        <f t="shared" ca="1" si="36"/>
        <v>2</v>
      </c>
      <c r="N45" s="23">
        <f t="shared" ca="1" si="37"/>
        <v>67.906878216666655</v>
      </c>
      <c r="O45" s="25">
        <v>32</v>
      </c>
      <c r="P45" s="25">
        <f t="shared" ca="1" si="38"/>
        <v>67.906878666666657</v>
      </c>
      <c r="Q45" s="25">
        <f t="shared" ca="1" si="39"/>
        <v>1</v>
      </c>
    </row>
    <row r="46" spans="1:17" x14ac:dyDescent="0.15">
      <c r="A46" s="23" t="str">
        <f t="shared" ca="1" si="32"/>
        <v>3E</v>
      </c>
      <c r="B46" s="23" t="s">
        <v>20</v>
      </c>
      <c r="C46" s="23">
        <f t="shared" ca="1" si="33"/>
        <v>3</v>
      </c>
      <c r="D46" s="24" t="str">
        <f>VLOOKUP($O46, Equipes!$A$3:$B$86, 2, FALSE)</f>
        <v>Rogelton PR</v>
      </c>
      <c r="E46" s="31">
        <f t="shared" si="34"/>
        <v>0.55555555555555558</v>
      </c>
      <c r="F46" s="23">
        <f t="shared" si="35"/>
        <v>10</v>
      </c>
      <c r="G46" s="23">
        <f>COUNTIF(Jogos!$M$1:$N$262, $D46)</f>
        <v>6</v>
      </c>
      <c r="H46" s="23">
        <f>COUNTIF(Jogos!$O$1:$O$262, $D46)</f>
        <v>3</v>
      </c>
      <c r="I46" s="23">
        <f>COUNTIF(Jogos!$P$1:$Q$262, $D46)</f>
        <v>1</v>
      </c>
      <c r="J46" s="23">
        <f>COUNTIF(Jogos!$R$1:$R$262, $D46)</f>
        <v>2</v>
      </c>
      <c r="K46" s="23">
        <f ca="1">SUMIF(Jogos!$S$1:$T$262, $D46, Jogos!$T$1:$T$262)+SUMIF(Jogos!$U$1:$V$262, $D46, Jogos!$V$1:$V$262)</f>
        <v>6</v>
      </c>
      <c r="L46" s="23">
        <f ca="1">SUMIF(Jogos!$S$1:$V$262, $D46, Jogos!$V$1:$V$262)+SUMIF(Jogos!$U$1:$W$262, $D46, Jogos!$W$1:$W$262)</f>
        <v>4</v>
      </c>
      <c r="M46" s="23">
        <f t="shared" ca="1" si="36"/>
        <v>2</v>
      </c>
      <c r="N46" s="23">
        <f t="shared" ca="1" si="37"/>
        <v>56.585761095555554</v>
      </c>
      <c r="O46" s="25">
        <v>33</v>
      </c>
      <c r="P46" s="25">
        <f t="shared" ca="1" si="38"/>
        <v>56.585761555555557</v>
      </c>
      <c r="Q46" s="25">
        <f t="shared" ca="1" si="39"/>
        <v>3</v>
      </c>
    </row>
    <row r="47" spans="1:17" x14ac:dyDescent="0.15">
      <c r="A47" s="23" t="str">
        <f t="shared" ca="1" si="32"/>
        <v>4E</v>
      </c>
      <c r="B47" s="23" t="s">
        <v>20</v>
      </c>
      <c r="C47" s="23">
        <f t="shared" ca="1" si="33"/>
        <v>4</v>
      </c>
      <c r="D47" s="24" t="str">
        <f>VLOOKUP($O47, Equipes!$A$3:$B$86, 2, FALSE)</f>
        <v>Netynho PE</v>
      </c>
      <c r="E47" s="31">
        <f t="shared" si="34"/>
        <v>0.55555555555555558</v>
      </c>
      <c r="F47" s="23">
        <f t="shared" si="35"/>
        <v>10</v>
      </c>
      <c r="G47" s="23">
        <f>COUNTIF(Jogos!$M$1:$N$262, $D47)</f>
        <v>6</v>
      </c>
      <c r="H47" s="23">
        <f>COUNTIF(Jogos!$O$1:$O$262, $D47)</f>
        <v>3</v>
      </c>
      <c r="I47" s="23">
        <f>COUNTIF(Jogos!$P$1:$Q$262, $D47)</f>
        <v>1</v>
      </c>
      <c r="J47" s="23">
        <f>COUNTIF(Jogos!$R$1:$R$262, $D47)</f>
        <v>2</v>
      </c>
      <c r="K47" s="23">
        <f ca="1">SUMIF(Jogos!$S$1:$T$262, $D47, Jogos!$T$1:$T$262)+SUMIF(Jogos!$U$1:$V$262, $D47, Jogos!$V$1:$V$262)</f>
        <v>9</v>
      </c>
      <c r="L47" s="23">
        <f ca="1">SUMIF(Jogos!$S$1:$V$262, $D47, Jogos!$V$1:$V$262)+SUMIF(Jogos!$U$1:$W$262, $D47, Jogos!$W$1:$W$262)</f>
        <v>8</v>
      </c>
      <c r="M47" s="23">
        <f t="shared" ca="1" si="36"/>
        <v>1</v>
      </c>
      <c r="N47" s="23">
        <f t="shared" ca="1" si="37"/>
        <v>56.585664085555557</v>
      </c>
      <c r="O47" s="25">
        <v>34</v>
      </c>
      <c r="P47" s="25">
        <f t="shared" ca="1" si="38"/>
        <v>56.58566455555556</v>
      </c>
      <c r="Q47" s="25">
        <f t="shared" ca="1" si="39"/>
        <v>4</v>
      </c>
    </row>
    <row r="48" spans="1:17" x14ac:dyDescent="0.15">
      <c r="A48" s="23" t="str">
        <f t="shared" ca="1" si="32"/>
        <v>7E</v>
      </c>
      <c r="B48" s="23" t="s">
        <v>20</v>
      </c>
      <c r="C48" s="23">
        <f t="shared" ca="1" si="33"/>
        <v>7</v>
      </c>
      <c r="D48" s="24" t="str">
        <f>VLOOKUP($O48, Equipes!$A$3:$B$86, 2, FALSE)</f>
        <v>-</v>
      </c>
      <c r="E48" s="31">
        <f t="shared" si="34"/>
        <v>0</v>
      </c>
      <c r="F48" s="23">
        <f t="shared" si="35"/>
        <v>0</v>
      </c>
      <c r="G48" s="23">
        <f>COUNTIF(Jogos!$M$1:$N$262, $D48)</f>
        <v>54</v>
      </c>
      <c r="H48" s="23">
        <f>COUNTIF(Jogos!$O$1:$O$262, $D48)</f>
        <v>0</v>
      </c>
      <c r="I48" s="23">
        <f>COUNTIF(Jogos!$P$1:$Q$262, $D48)</f>
        <v>0</v>
      </c>
      <c r="J48" s="23">
        <f>COUNTIF(Jogos!$R$1:$R$262, $D48)</f>
        <v>54</v>
      </c>
      <c r="K48" s="23">
        <f ca="1">SUMIF(Jogos!$S$1:$T$262, $D48, Jogos!$T$1:$T$262)+SUMIF(Jogos!$U$1:$V$262, $D48, Jogos!$V$1:$V$262)</f>
        <v>0</v>
      </c>
      <c r="L48" s="23">
        <f ca="1">SUMIF(Jogos!$S$1:$V$262, $D48, Jogos!$V$1:$V$262)+SUMIF(Jogos!$U$1:$W$262, $D48, Jogos!$W$1:$W$262)</f>
        <v>54</v>
      </c>
      <c r="M48" s="23">
        <f t="shared" ca="1" si="36"/>
        <v>-54</v>
      </c>
      <c r="N48" s="23">
        <f t="shared" ca="1" si="37"/>
        <v>-5.40048E-3</v>
      </c>
      <c r="O48" s="25">
        <v>35</v>
      </c>
      <c r="P48" s="25">
        <f t="shared" ca="1" si="38"/>
        <v>-5.4000000000000003E-3</v>
      </c>
      <c r="Q48" s="25">
        <f t="shared" ca="1" si="39"/>
        <v>7</v>
      </c>
    </row>
    <row r="50" spans="1:17" ht="25.5" x14ac:dyDescent="0.5">
      <c r="A50" s="23" t="s">
        <v>43</v>
      </c>
      <c r="B50" s="23" t="s">
        <v>30</v>
      </c>
      <c r="C50" s="27" t="s">
        <v>30</v>
      </c>
      <c r="D50" s="28" t="s">
        <v>44</v>
      </c>
      <c r="E50" s="30" t="s">
        <v>45</v>
      </c>
      <c r="F50" s="30" t="s">
        <v>46</v>
      </c>
      <c r="G50" s="30" t="s">
        <v>18</v>
      </c>
      <c r="H50" s="30" t="s">
        <v>19</v>
      </c>
      <c r="I50" s="30" t="s">
        <v>20</v>
      </c>
      <c r="J50" s="30" t="s">
        <v>21</v>
      </c>
      <c r="K50" s="30" t="s">
        <v>47</v>
      </c>
      <c r="L50" s="30" t="s">
        <v>48</v>
      </c>
      <c r="M50" s="30" t="s">
        <v>49</v>
      </c>
      <c r="N50" s="29" t="s">
        <v>50</v>
      </c>
    </row>
    <row r="51" spans="1:17" x14ac:dyDescent="0.15">
      <c r="A51" s="23" t="str">
        <f t="shared" ref="A51:A57" ca="1" si="40">CONCATENATE(C51,B51)</f>
        <v>5F</v>
      </c>
      <c r="B51" s="23" t="s">
        <v>30</v>
      </c>
      <c r="C51" s="23">
        <f t="shared" ref="C51:C57" ca="1" si="41">IF(SUM($G$51:$G$57)=0,0,_xlfn.RANK.EQ(N51,$N$51:$N$57))</f>
        <v>5</v>
      </c>
      <c r="D51" s="24" t="str">
        <f>VLOOKUP($O51, Equipes!$A$3:$B$86, 2, FALSE)</f>
        <v>Ricardo Guedes SC</v>
      </c>
      <c r="E51" s="31">
        <f t="shared" ref="E51:E57" si="42">IF(G51=0,0,(F51)/(G51*3))</f>
        <v>0.33333333333333331</v>
      </c>
      <c r="F51" s="23">
        <f t="shared" ref="F51:F57" si="43">(H51*3)+(I51*1)</f>
        <v>6</v>
      </c>
      <c r="G51" s="23">
        <f>COUNTIF(Jogos!$M$1:$N$262, $D51)</f>
        <v>6</v>
      </c>
      <c r="H51" s="23">
        <f>COUNTIF(Jogos!$O$1:$O$262, $D51)</f>
        <v>1</v>
      </c>
      <c r="I51" s="23">
        <f>COUNTIF(Jogos!$P$1:$Q$262, $D51)</f>
        <v>3</v>
      </c>
      <c r="J51" s="23">
        <f>COUNTIF(Jogos!$R$1:$R$262, $D51)</f>
        <v>2</v>
      </c>
      <c r="K51" s="23">
        <f ca="1">SUMIF(Jogos!$S$1:$T$262, $D51, Jogos!$T$1:$T$262)+SUMIF(Jogos!$U$1:$V$262, $D51, Jogos!$V$1:$V$262)</f>
        <v>2</v>
      </c>
      <c r="L51" s="23">
        <f ca="1">SUMIF(Jogos!$S$1:$V$262, $D51, Jogos!$V$1:$V$262)+SUMIF(Jogos!$U$1:$W$262, $D51, Jogos!$W$1:$W$262)</f>
        <v>6</v>
      </c>
      <c r="M51" s="23">
        <f t="shared" ref="M51:M57" ca="1" si="44">K51-L51</f>
        <v>-4</v>
      </c>
      <c r="N51" s="23">
        <f t="shared" ref="N51:N57" ca="1" si="45">(E51*E$3+F51*F$3+H51*H$3+M51*M$3+K51*K$3)/(E$3/100)-ROW(N51)/E$3</f>
        <v>33.942934823333331</v>
      </c>
      <c r="O51" s="25">
        <v>36</v>
      </c>
      <c r="P51" s="25">
        <f t="shared" ref="P51:P57" ca="1" si="46">(E51*E$3+F51*F$3+H51*H$3+M51*M$3+K51*K$3)/(E$3/100)</f>
        <v>33.942935333333331</v>
      </c>
      <c r="Q51" s="25">
        <f t="shared" ref="Q51:Q57" ca="1" si="47">IF(SUM($G$51:$G$57)=0,0,_xlfn.RANK.EQ(P51,$P$51:$P$57))</f>
        <v>5</v>
      </c>
    </row>
    <row r="52" spans="1:17" x14ac:dyDescent="0.15">
      <c r="A52" s="23" t="str">
        <f t="shared" ca="1" si="40"/>
        <v>2F</v>
      </c>
      <c r="B52" s="23" t="s">
        <v>30</v>
      </c>
      <c r="C52" s="23">
        <f t="shared" ca="1" si="41"/>
        <v>2</v>
      </c>
      <c r="D52" s="24" t="str">
        <f>VLOOKUP($O52, Equipes!$A$3:$B$86, 2, FALSE)</f>
        <v>Leo Anache MS</v>
      </c>
      <c r="E52" s="31">
        <f t="shared" si="42"/>
        <v>0.66666666666666663</v>
      </c>
      <c r="F52" s="23">
        <f t="shared" si="43"/>
        <v>12</v>
      </c>
      <c r="G52" s="23">
        <f>COUNTIF(Jogos!$M$1:$N$262, $D52)</f>
        <v>6</v>
      </c>
      <c r="H52" s="23">
        <f>COUNTIF(Jogos!$O$1:$O$262, $D52)</f>
        <v>4</v>
      </c>
      <c r="I52" s="23">
        <f>COUNTIF(Jogos!$P$1:$Q$262, $D52)</f>
        <v>0</v>
      </c>
      <c r="J52" s="23">
        <f>COUNTIF(Jogos!$R$1:$R$262, $D52)</f>
        <v>2</v>
      </c>
      <c r="K52" s="23">
        <f ca="1">SUMIF(Jogos!$S$1:$T$262, $D52, Jogos!$T$1:$T$262)+SUMIF(Jogos!$U$1:$V$262, $D52, Jogos!$V$1:$V$262)</f>
        <v>11</v>
      </c>
      <c r="L52" s="23">
        <f ca="1">SUMIF(Jogos!$S$1:$V$262, $D52, Jogos!$V$1:$V$262)+SUMIF(Jogos!$U$1:$W$262, $D52, Jogos!$W$1:$W$262)</f>
        <v>8</v>
      </c>
      <c r="M52" s="23">
        <f t="shared" ca="1" si="44"/>
        <v>3</v>
      </c>
      <c r="N52" s="23">
        <f t="shared" ca="1" si="45"/>
        <v>67.906977146666662</v>
      </c>
      <c r="O52" s="25">
        <v>37</v>
      </c>
      <c r="P52" s="25">
        <f t="shared" ca="1" si="46"/>
        <v>67.906977666666663</v>
      </c>
      <c r="Q52" s="25">
        <f t="shared" ca="1" si="47"/>
        <v>2</v>
      </c>
    </row>
    <row r="53" spans="1:17" x14ac:dyDescent="0.15">
      <c r="A53" s="23" t="str">
        <f t="shared" ca="1" si="40"/>
        <v>1F</v>
      </c>
      <c r="B53" s="23" t="s">
        <v>30</v>
      </c>
      <c r="C53" s="23">
        <f t="shared" ca="1" si="41"/>
        <v>1</v>
      </c>
      <c r="D53" s="24" t="str">
        <f>VLOOKUP($O53, Equipes!$A$3:$B$86, 2, FALSE)</f>
        <v>Ivan Falcão AM</v>
      </c>
      <c r="E53" s="31">
        <f t="shared" si="42"/>
        <v>0.77777777777777779</v>
      </c>
      <c r="F53" s="23">
        <f t="shared" si="43"/>
        <v>14</v>
      </c>
      <c r="G53" s="23">
        <f>COUNTIF(Jogos!$M$1:$N$262, $D53)</f>
        <v>6</v>
      </c>
      <c r="H53" s="23">
        <f>COUNTIF(Jogos!$O$1:$O$262, $D53)</f>
        <v>4</v>
      </c>
      <c r="I53" s="23">
        <f>COUNTIF(Jogos!$P$1:$Q$262, $D53)</f>
        <v>2</v>
      </c>
      <c r="J53" s="23">
        <f>COUNTIF(Jogos!$R$1:$R$262, $D53)</f>
        <v>0</v>
      </c>
      <c r="K53" s="23">
        <f ca="1">SUMIF(Jogos!$S$1:$T$262, $D53, Jogos!$T$1:$T$262)+SUMIF(Jogos!$U$1:$V$262, $D53, Jogos!$V$1:$V$262)</f>
        <v>13</v>
      </c>
      <c r="L53" s="23">
        <f ca="1">SUMIF(Jogos!$S$1:$V$262, $D53, Jogos!$V$1:$V$262)+SUMIF(Jogos!$U$1:$W$262, $D53, Jogos!$W$1:$W$262)</f>
        <v>6</v>
      </c>
      <c r="M53" s="23">
        <f t="shared" ca="1" si="44"/>
        <v>7</v>
      </c>
      <c r="N53" s="23">
        <f t="shared" ca="1" si="45"/>
        <v>79.21849024777778</v>
      </c>
      <c r="O53" s="25">
        <v>38</v>
      </c>
      <c r="P53" s="25">
        <f t="shared" ca="1" si="46"/>
        <v>79.218490777777774</v>
      </c>
      <c r="Q53" s="25">
        <f t="shared" ca="1" si="47"/>
        <v>1</v>
      </c>
    </row>
    <row r="54" spans="1:17" x14ac:dyDescent="0.15">
      <c r="A54" s="23" t="str">
        <f t="shared" ca="1" si="40"/>
        <v>4F</v>
      </c>
      <c r="B54" s="23" t="s">
        <v>30</v>
      </c>
      <c r="C54" s="23">
        <f t="shared" ca="1" si="41"/>
        <v>4</v>
      </c>
      <c r="D54" s="24" t="str">
        <f>VLOOKUP($O54, Equipes!$A$3:$B$86, 2, FALSE)</f>
        <v>Praciano CE</v>
      </c>
      <c r="E54" s="31">
        <f t="shared" si="42"/>
        <v>0.5</v>
      </c>
      <c r="F54" s="23">
        <f t="shared" si="43"/>
        <v>9</v>
      </c>
      <c r="G54" s="23">
        <f>COUNTIF(Jogos!$M$1:$N$262, $D54)</f>
        <v>6</v>
      </c>
      <c r="H54" s="23">
        <f>COUNTIF(Jogos!$O$1:$O$262, $D54)</f>
        <v>2</v>
      </c>
      <c r="I54" s="23">
        <f>COUNTIF(Jogos!$P$1:$Q$262, $D54)</f>
        <v>3</v>
      </c>
      <c r="J54" s="23">
        <f>COUNTIF(Jogos!$R$1:$R$262, $D54)</f>
        <v>1</v>
      </c>
      <c r="K54" s="23">
        <f ca="1">SUMIF(Jogos!$S$1:$T$262, $D54, Jogos!$T$1:$T$262)+SUMIF(Jogos!$U$1:$V$262, $D54, Jogos!$V$1:$V$262)</f>
        <v>5</v>
      </c>
      <c r="L54" s="23">
        <f ca="1">SUMIF(Jogos!$S$1:$V$262, $D54, Jogos!$V$1:$V$262)+SUMIF(Jogos!$U$1:$W$262, $D54, Jogos!$W$1:$W$262)</f>
        <v>4</v>
      </c>
      <c r="M54" s="23">
        <f t="shared" ca="1" si="44"/>
        <v>1</v>
      </c>
      <c r="N54" s="23">
        <f t="shared" ca="1" si="45"/>
        <v>50.920104459999997</v>
      </c>
      <c r="O54" s="25">
        <v>39</v>
      </c>
      <c r="P54" s="25">
        <f t="shared" ca="1" si="46"/>
        <v>50.920105</v>
      </c>
      <c r="Q54" s="25">
        <f t="shared" ca="1" si="47"/>
        <v>4</v>
      </c>
    </row>
    <row r="55" spans="1:17" x14ac:dyDescent="0.15">
      <c r="A55" s="23" t="str">
        <f t="shared" ca="1" si="40"/>
        <v>3F</v>
      </c>
      <c r="B55" s="23" t="s">
        <v>30</v>
      </c>
      <c r="C55" s="23">
        <f t="shared" ca="1" si="41"/>
        <v>3</v>
      </c>
      <c r="D55" s="24" t="str">
        <f>VLOOKUP($O55, Equipes!$A$3:$B$86, 2, FALSE)</f>
        <v>Leo Fernandes RJ</v>
      </c>
      <c r="E55" s="31">
        <f t="shared" si="42"/>
        <v>0.61111111111111116</v>
      </c>
      <c r="F55" s="23">
        <f t="shared" si="43"/>
        <v>11</v>
      </c>
      <c r="G55" s="23">
        <f>COUNTIF(Jogos!$M$1:$N$262, $D55)</f>
        <v>6</v>
      </c>
      <c r="H55" s="23">
        <f>COUNTIF(Jogos!$O$1:$O$262, $D55)</f>
        <v>3</v>
      </c>
      <c r="I55" s="23">
        <f>COUNTIF(Jogos!$P$1:$Q$262, $D55)</f>
        <v>2</v>
      </c>
      <c r="J55" s="23">
        <f>COUNTIF(Jogos!$R$1:$R$262, $D55)</f>
        <v>1</v>
      </c>
      <c r="K55" s="23">
        <f ca="1">SUMIF(Jogos!$S$1:$T$262, $D55, Jogos!$T$1:$T$262)+SUMIF(Jogos!$U$1:$V$262, $D55, Jogos!$V$1:$V$262)</f>
        <v>10</v>
      </c>
      <c r="L55" s="23">
        <f ca="1">SUMIF(Jogos!$S$1:$V$262, $D55, Jogos!$V$1:$V$262)+SUMIF(Jogos!$U$1:$W$262, $D55, Jogos!$W$1:$W$262)</f>
        <v>7</v>
      </c>
      <c r="M55" s="23">
        <f t="shared" ca="1" si="44"/>
        <v>3</v>
      </c>
      <c r="N55" s="23">
        <f t="shared" ca="1" si="45"/>
        <v>62.24142056111112</v>
      </c>
      <c r="O55" s="25">
        <v>40</v>
      </c>
      <c r="P55" s="25">
        <f t="shared" ca="1" si="46"/>
        <v>62.241421111111123</v>
      </c>
      <c r="Q55" s="25">
        <f t="shared" ca="1" si="47"/>
        <v>3</v>
      </c>
    </row>
    <row r="56" spans="1:17" x14ac:dyDescent="0.15">
      <c r="A56" s="23" t="str">
        <f t="shared" ca="1" si="40"/>
        <v>6F</v>
      </c>
      <c r="B56" s="23" t="s">
        <v>30</v>
      </c>
      <c r="C56" s="23">
        <f t="shared" ca="1" si="41"/>
        <v>6</v>
      </c>
      <c r="D56" s="24" t="str">
        <f>VLOOKUP($O56, Equipes!$A$3:$B$86, 2, FALSE)</f>
        <v>Baby SP</v>
      </c>
      <c r="E56" s="31">
        <f t="shared" si="42"/>
        <v>0.27777777777777779</v>
      </c>
      <c r="F56" s="23">
        <f t="shared" si="43"/>
        <v>5</v>
      </c>
      <c r="G56" s="23">
        <f>COUNTIF(Jogos!$M$1:$N$262, $D56)</f>
        <v>6</v>
      </c>
      <c r="H56" s="23">
        <f>COUNTIF(Jogos!$O$1:$O$262, $D56)</f>
        <v>1</v>
      </c>
      <c r="I56" s="23">
        <f>COUNTIF(Jogos!$P$1:$Q$262, $D56)</f>
        <v>2</v>
      </c>
      <c r="J56" s="23">
        <f>COUNTIF(Jogos!$R$1:$R$262, $D56)</f>
        <v>3</v>
      </c>
      <c r="K56" s="23">
        <f ca="1">SUMIF(Jogos!$S$1:$T$262, $D56, Jogos!$T$1:$T$262)+SUMIF(Jogos!$U$1:$V$262, $D56, Jogos!$V$1:$V$262)</f>
        <v>5</v>
      </c>
      <c r="L56" s="23">
        <f ca="1">SUMIF(Jogos!$S$1:$V$262, $D56, Jogos!$V$1:$V$262)+SUMIF(Jogos!$U$1:$W$262, $D56, Jogos!$W$1:$W$262)</f>
        <v>9</v>
      </c>
      <c r="M56" s="23">
        <f t="shared" ca="1" si="44"/>
        <v>-4</v>
      </c>
      <c r="N56" s="23">
        <f t="shared" ca="1" si="45"/>
        <v>28.287382217777779</v>
      </c>
      <c r="O56" s="25">
        <v>41</v>
      </c>
      <c r="P56" s="25">
        <f t="shared" ca="1" si="46"/>
        <v>28.287382777777779</v>
      </c>
      <c r="Q56" s="25">
        <f t="shared" ca="1" si="47"/>
        <v>6</v>
      </c>
    </row>
    <row r="57" spans="1:17" x14ac:dyDescent="0.15">
      <c r="A57" s="23" t="str">
        <f t="shared" ca="1" si="40"/>
        <v>7F</v>
      </c>
      <c r="B57" s="23" t="s">
        <v>30</v>
      </c>
      <c r="C57" s="23">
        <f t="shared" ca="1" si="41"/>
        <v>7</v>
      </c>
      <c r="D57" s="24" t="str">
        <f>VLOOKUP($O57, Equipes!$A$3:$B$86, 2, FALSE)</f>
        <v>-</v>
      </c>
      <c r="E57" s="31">
        <f t="shared" si="42"/>
        <v>0</v>
      </c>
      <c r="F57" s="23">
        <f t="shared" si="43"/>
        <v>0</v>
      </c>
      <c r="G57" s="23">
        <f>COUNTIF(Jogos!$M$1:$N$262, $D57)</f>
        <v>54</v>
      </c>
      <c r="H57" s="23">
        <f>COUNTIF(Jogos!$O$1:$O$262, $D57)</f>
        <v>0</v>
      </c>
      <c r="I57" s="23">
        <f>COUNTIF(Jogos!$P$1:$Q$262, $D57)</f>
        <v>0</v>
      </c>
      <c r="J57" s="23">
        <f>COUNTIF(Jogos!$R$1:$R$262, $D57)</f>
        <v>54</v>
      </c>
      <c r="K57" s="23">
        <f ca="1">SUMIF(Jogos!$S$1:$T$262, $D57, Jogos!$T$1:$T$262)+SUMIF(Jogos!$U$1:$V$262, $D57, Jogos!$V$1:$V$262)</f>
        <v>0</v>
      </c>
      <c r="L57" s="23">
        <f ca="1">SUMIF(Jogos!$S$1:$V$262, $D57, Jogos!$V$1:$V$262)+SUMIF(Jogos!$U$1:$W$262, $D57, Jogos!$W$1:$W$262)</f>
        <v>54</v>
      </c>
      <c r="M57" s="23">
        <f t="shared" ca="1" si="44"/>
        <v>-54</v>
      </c>
      <c r="N57" s="23">
        <f t="shared" ca="1" si="45"/>
        <v>-5.4005700000000004E-3</v>
      </c>
      <c r="O57" s="25">
        <v>42</v>
      </c>
      <c r="P57" s="25">
        <f t="shared" ca="1" si="46"/>
        <v>-5.4000000000000003E-3</v>
      </c>
      <c r="Q57" s="25">
        <f t="shared" ca="1" si="47"/>
        <v>7</v>
      </c>
    </row>
    <row r="59" spans="1:17" ht="25.5" x14ac:dyDescent="0.5">
      <c r="A59" s="23" t="s">
        <v>43</v>
      </c>
      <c r="B59" s="23" t="s">
        <v>31</v>
      </c>
      <c r="C59" s="27" t="s">
        <v>31</v>
      </c>
      <c r="D59" s="28" t="s">
        <v>44</v>
      </c>
      <c r="E59" s="30" t="s">
        <v>45</v>
      </c>
      <c r="F59" s="30" t="s">
        <v>46</v>
      </c>
      <c r="G59" s="30" t="s">
        <v>18</v>
      </c>
      <c r="H59" s="30" t="s">
        <v>19</v>
      </c>
      <c r="I59" s="30" t="s">
        <v>20</v>
      </c>
      <c r="J59" s="30" t="s">
        <v>21</v>
      </c>
      <c r="K59" s="30" t="s">
        <v>47</v>
      </c>
      <c r="L59" s="30" t="s">
        <v>48</v>
      </c>
      <c r="M59" s="30" t="s">
        <v>49</v>
      </c>
      <c r="N59" s="29" t="s">
        <v>50</v>
      </c>
    </row>
    <row r="60" spans="1:17" x14ac:dyDescent="0.15">
      <c r="A60" s="23" t="str">
        <f t="shared" ref="A60:A66" ca="1" si="48">CONCATENATE(C60,B60)</f>
        <v>6G</v>
      </c>
      <c r="B60" s="23" t="s">
        <v>31</v>
      </c>
      <c r="C60" s="23">
        <f t="shared" ref="C60:C66" ca="1" si="49">IF(SUM($G$60:$G$66)=0,0,_xlfn.RANK.EQ(N60,$N$60:$N$66))</f>
        <v>6</v>
      </c>
      <c r="D60" s="24" t="str">
        <f>VLOOKUP($O60, Equipes!$A$3:$B$86, 2, FALSE)</f>
        <v>Marcelo Rodrigues PR</v>
      </c>
      <c r="E60" s="31">
        <f t="shared" ref="E60:E66" si="50">IF(G60=0,0,(F60)/(G60*3))</f>
        <v>0.33333333333333331</v>
      </c>
      <c r="F60" s="23">
        <f t="shared" ref="F60:F66" si="51">(H60*3)+(I60*1)</f>
        <v>6</v>
      </c>
      <c r="G60" s="23">
        <f>COUNTIF(Jogos!$M$1:$N$262, $D60)</f>
        <v>6</v>
      </c>
      <c r="H60" s="23">
        <f>COUNTIF(Jogos!$O$1:$O$262, $D60)</f>
        <v>2</v>
      </c>
      <c r="I60" s="23">
        <f>COUNTIF(Jogos!$P$1:$Q$262, $D60)</f>
        <v>0</v>
      </c>
      <c r="J60" s="23">
        <f>COUNTIF(Jogos!$R$1:$R$262, $D60)</f>
        <v>4</v>
      </c>
      <c r="K60" s="23">
        <f ca="1">SUMIF(Jogos!$S$1:$T$262, $D60, Jogos!$T$1:$T$262)+SUMIF(Jogos!$U$1:$V$262, $D60, Jogos!$V$1:$V$262)</f>
        <v>7</v>
      </c>
      <c r="L60" s="23">
        <f ca="1">SUMIF(Jogos!$S$1:$V$262, $D60, Jogos!$V$1:$V$262)+SUMIF(Jogos!$U$1:$W$262, $D60, Jogos!$W$1:$W$262)</f>
        <v>10</v>
      </c>
      <c r="M60" s="23">
        <f t="shared" ref="M60:M66" ca="1" si="52">K60-L60</f>
        <v>-3</v>
      </c>
      <c r="N60" s="23">
        <f t="shared" ref="N60:N66" ca="1" si="53">(E60*E$3+F60*F$3+H60*H$3+M60*M$3+K60*K$3)/(E$3/100)-ROW(N60)/E$3</f>
        <v>33.953039733333327</v>
      </c>
      <c r="O60" s="25">
        <v>43</v>
      </c>
      <c r="P60" s="25">
        <f t="shared" ref="P60:P66" ca="1" si="54">(E60*E$3+F60*F$3+H60*H$3+M60*M$3+K60*K$3)/(E$3/100)</f>
        <v>33.953040333333327</v>
      </c>
      <c r="Q60" s="25">
        <f t="shared" ref="Q60:Q66" ca="1" si="55">IF(SUM($G$60:$G$66)=0,0,_xlfn.RANK.EQ(P60,$P$60:$P$66))</f>
        <v>6</v>
      </c>
    </row>
    <row r="61" spans="1:17" x14ac:dyDescent="0.15">
      <c r="A61" s="23" t="str">
        <f t="shared" ca="1" si="48"/>
        <v>3G</v>
      </c>
      <c r="B61" s="23" t="s">
        <v>31</v>
      </c>
      <c r="C61" s="23">
        <f t="shared" ca="1" si="49"/>
        <v>3</v>
      </c>
      <c r="D61" s="24" t="str">
        <f>VLOOKUP($O61, Equipes!$A$3:$B$86, 2, FALSE)</f>
        <v>Zé Spy RJ</v>
      </c>
      <c r="E61" s="31">
        <f t="shared" si="50"/>
        <v>0.55555555555555558</v>
      </c>
      <c r="F61" s="23">
        <f t="shared" si="51"/>
        <v>10</v>
      </c>
      <c r="G61" s="23">
        <f>COUNTIF(Jogos!$M$1:$N$262, $D61)</f>
        <v>6</v>
      </c>
      <c r="H61" s="23">
        <f>COUNTIF(Jogos!$O$1:$O$262, $D61)</f>
        <v>3</v>
      </c>
      <c r="I61" s="23">
        <f>COUNTIF(Jogos!$P$1:$Q$262, $D61)</f>
        <v>1</v>
      </c>
      <c r="J61" s="23">
        <f>COUNTIF(Jogos!$R$1:$R$262, $D61)</f>
        <v>2</v>
      </c>
      <c r="K61" s="23">
        <f ca="1">SUMIF(Jogos!$S$1:$T$262, $D61, Jogos!$T$1:$T$262)+SUMIF(Jogos!$U$1:$V$262, $D61, Jogos!$V$1:$V$262)</f>
        <v>7</v>
      </c>
      <c r="L61" s="23">
        <f ca="1">SUMIF(Jogos!$S$1:$V$262, $D61, Jogos!$V$1:$V$262)+SUMIF(Jogos!$U$1:$W$262, $D61, Jogos!$W$1:$W$262)</f>
        <v>7</v>
      </c>
      <c r="M61" s="23">
        <f t="shared" ca="1" si="52"/>
        <v>0</v>
      </c>
      <c r="N61" s="23">
        <f t="shared" ca="1" si="53"/>
        <v>56.585561945555561</v>
      </c>
      <c r="O61" s="25">
        <v>44</v>
      </c>
      <c r="P61" s="25">
        <f t="shared" ca="1" si="54"/>
        <v>56.585562555555562</v>
      </c>
      <c r="Q61" s="25">
        <f t="shared" ca="1" si="55"/>
        <v>3</v>
      </c>
    </row>
    <row r="62" spans="1:17" x14ac:dyDescent="0.15">
      <c r="A62" s="23" t="str">
        <f t="shared" ca="1" si="48"/>
        <v>1G</v>
      </c>
      <c r="B62" s="23" t="s">
        <v>31</v>
      </c>
      <c r="C62" s="23">
        <f t="shared" ca="1" si="49"/>
        <v>1</v>
      </c>
      <c r="D62" s="24" t="str">
        <f>VLOOKUP($O62, Equipes!$A$3:$B$86, 2, FALSE)</f>
        <v>Giuseppe AM</v>
      </c>
      <c r="E62" s="31">
        <f t="shared" si="50"/>
        <v>0.77777777777777779</v>
      </c>
      <c r="F62" s="23">
        <f t="shared" si="51"/>
        <v>14</v>
      </c>
      <c r="G62" s="23">
        <f>COUNTIF(Jogos!$M$1:$N$262, $D62)</f>
        <v>6</v>
      </c>
      <c r="H62" s="23">
        <f>COUNTIF(Jogos!$O$1:$O$262, $D62)</f>
        <v>4</v>
      </c>
      <c r="I62" s="23">
        <f>COUNTIF(Jogos!$P$1:$Q$262, $D62)</f>
        <v>2</v>
      </c>
      <c r="J62" s="23">
        <f>COUNTIF(Jogos!$R$1:$R$262, $D62)</f>
        <v>0</v>
      </c>
      <c r="K62" s="23">
        <f ca="1">SUMIF(Jogos!$S$1:$T$262, $D62, Jogos!$T$1:$T$262)+SUMIF(Jogos!$U$1:$V$262, $D62, Jogos!$V$1:$V$262)</f>
        <v>7</v>
      </c>
      <c r="L62" s="23">
        <f ca="1">SUMIF(Jogos!$S$1:$V$262, $D62, Jogos!$V$1:$V$262)+SUMIF(Jogos!$U$1:$W$262, $D62, Jogos!$W$1:$W$262)</f>
        <v>3</v>
      </c>
      <c r="M62" s="23">
        <f t="shared" ca="1" si="52"/>
        <v>4</v>
      </c>
      <c r="N62" s="23">
        <f t="shared" ca="1" si="53"/>
        <v>79.218184157777785</v>
      </c>
      <c r="O62" s="25">
        <v>45</v>
      </c>
      <c r="P62" s="25">
        <f t="shared" ca="1" si="54"/>
        <v>79.218184777777779</v>
      </c>
      <c r="Q62" s="25">
        <f t="shared" ca="1" si="55"/>
        <v>1</v>
      </c>
    </row>
    <row r="63" spans="1:17" x14ac:dyDescent="0.15">
      <c r="A63" s="23" t="str">
        <f t="shared" ca="1" si="48"/>
        <v>2G</v>
      </c>
      <c r="B63" s="23" t="s">
        <v>31</v>
      </c>
      <c r="C63" s="23">
        <f t="shared" ca="1" si="49"/>
        <v>2</v>
      </c>
      <c r="D63" s="24" t="str">
        <f>VLOOKUP($O63, Equipes!$A$3:$B$86, 2, FALSE)</f>
        <v>Ruas SP</v>
      </c>
      <c r="E63" s="31">
        <f t="shared" si="50"/>
        <v>0.61111111111111116</v>
      </c>
      <c r="F63" s="23">
        <f t="shared" si="51"/>
        <v>11</v>
      </c>
      <c r="G63" s="23">
        <f>COUNTIF(Jogos!$M$1:$N$262, $D63)</f>
        <v>6</v>
      </c>
      <c r="H63" s="23">
        <f>COUNTIF(Jogos!$O$1:$O$262, $D63)</f>
        <v>3</v>
      </c>
      <c r="I63" s="23">
        <f>COUNTIF(Jogos!$P$1:$Q$262, $D63)</f>
        <v>2</v>
      </c>
      <c r="J63" s="23">
        <f>COUNTIF(Jogos!$R$1:$R$262, $D63)</f>
        <v>1</v>
      </c>
      <c r="K63" s="23">
        <f ca="1">SUMIF(Jogos!$S$1:$T$262, $D63, Jogos!$T$1:$T$262)+SUMIF(Jogos!$U$1:$V$262, $D63, Jogos!$V$1:$V$262)</f>
        <v>12</v>
      </c>
      <c r="L63" s="23">
        <f ca="1">SUMIF(Jogos!$S$1:$V$262, $D63, Jogos!$V$1:$V$262)+SUMIF(Jogos!$U$1:$W$262, $D63, Jogos!$W$1:$W$262)</f>
        <v>7</v>
      </c>
      <c r="M63" s="23">
        <f t="shared" ca="1" si="52"/>
        <v>5</v>
      </c>
      <c r="N63" s="23">
        <f t="shared" ca="1" si="53"/>
        <v>62.241622481111115</v>
      </c>
      <c r="O63" s="25">
        <v>46</v>
      </c>
      <c r="P63" s="25">
        <f t="shared" ca="1" si="54"/>
        <v>62.241623111111117</v>
      </c>
      <c r="Q63" s="25">
        <f t="shared" ca="1" si="55"/>
        <v>2</v>
      </c>
    </row>
    <row r="64" spans="1:17" x14ac:dyDescent="0.15">
      <c r="A64" s="23" t="str">
        <f t="shared" ca="1" si="48"/>
        <v>5G</v>
      </c>
      <c r="B64" s="23" t="s">
        <v>31</v>
      </c>
      <c r="C64" s="23">
        <f t="shared" ca="1" si="49"/>
        <v>5</v>
      </c>
      <c r="D64" s="24" t="str">
        <f>VLOOKUP($O64, Equipes!$A$3:$B$86, 2, FALSE)</f>
        <v>Sylvio PR</v>
      </c>
      <c r="E64" s="31">
        <f t="shared" si="50"/>
        <v>0.44444444444444442</v>
      </c>
      <c r="F64" s="23">
        <f t="shared" si="51"/>
        <v>8</v>
      </c>
      <c r="G64" s="23">
        <f>COUNTIF(Jogos!$M$1:$N$262, $D64)</f>
        <v>6</v>
      </c>
      <c r="H64" s="23">
        <f>COUNTIF(Jogos!$O$1:$O$262, $D64)</f>
        <v>2</v>
      </c>
      <c r="I64" s="23">
        <f>COUNTIF(Jogos!$P$1:$Q$262, $D64)</f>
        <v>2</v>
      </c>
      <c r="J64" s="23">
        <f>COUNTIF(Jogos!$R$1:$R$262, $D64)</f>
        <v>2</v>
      </c>
      <c r="K64" s="23">
        <f ca="1">SUMIF(Jogos!$S$1:$T$262, $D64, Jogos!$T$1:$T$262)+SUMIF(Jogos!$U$1:$V$262, $D64, Jogos!$V$1:$V$262)</f>
        <v>8</v>
      </c>
      <c r="L64" s="23">
        <f ca="1">SUMIF(Jogos!$S$1:$V$262, $D64, Jogos!$V$1:$V$262)+SUMIF(Jogos!$U$1:$W$262, $D64, Jogos!$W$1:$W$262)</f>
        <v>10</v>
      </c>
      <c r="M64" s="23">
        <f t="shared" ca="1" si="52"/>
        <v>-2</v>
      </c>
      <c r="N64" s="23">
        <f t="shared" ca="1" si="53"/>
        <v>45.264251804444434</v>
      </c>
      <c r="O64" s="25">
        <v>47</v>
      </c>
      <c r="P64" s="25">
        <f t="shared" ca="1" si="54"/>
        <v>45.264252444444438</v>
      </c>
      <c r="Q64" s="25">
        <f t="shared" ca="1" si="55"/>
        <v>5</v>
      </c>
    </row>
    <row r="65" spans="1:17" x14ac:dyDescent="0.15">
      <c r="A65" s="23" t="str">
        <f t="shared" ca="1" si="48"/>
        <v>4G</v>
      </c>
      <c r="B65" s="23" t="s">
        <v>31</v>
      </c>
      <c r="C65" s="23">
        <f t="shared" ca="1" si="49"/>
        <v>4</v>
      </c>
      <c r="D65" s="24" t="str">
        <f>VLOOKUP($O65, Equipes!$A$3:$B$86, 2, FALSE)</f>
        <v>Zanella SP</v>
      </c>
      <c r="E65" s="31">
        <f t="shared" si="50"/>
        <v>0.5</v>
      </c>
      <c r="F65" s="23">
        <f t="shared" si="51"/>
        <v>9</v>
      </c>
      <c r="G65" s="23">
        <f>COUNTIF(Jogos!$M$1:$N$262, $D65)</f>
        <v>6</v>
      </c>
      <c r="H65" s="23">
        <f>COUNTIF(Jogos!$O$1:$O$262, $D65)</f>
        <v>2</v>
      </c>
      <c r="I65" s="23">
        <f>COUNTIF(Jogos!$P$1:$Q$262, $D65)</f>
        <v>3</v>
      </c>
      <c r="J65" s="23">
        <f>COUNTIF(Jogos!$R$1:$R$262, $D65)</f>
        <v>1</v>
      </c>
      <c r="K65" s="23">
        <f ca="1">SUMIF(Jogos!$S$1:$T$262, $D65, Jogos!$T$1:$T$262)+SUMIF(Jogos!$U$1:$V$262, $D65, Jogos!$V$1:$V$262)</f>
        <v>8</v>
      </c>
      <c r="L65" s="23">
        <f ca="1">SUMIF(Jogos!$S$1:$V$262, $D65, Jogos!$V$1:$V$262)+SUMIF(Jogos!$U$1:$W$262, $D65, Jogos!$W$1:$W$262)</f>
        <v>6</v>
      </c>
      <c r="M65" s="23">
        <f t="shared" ca="1" si="52"/>
        <v>2</v>
      </c>
      <c r="N65" s="23">
        <f t="shared" ca="1" si="53"/>
        <v>50.920207350000005</v>
      </c>
      <c r="O65" s="25">
        <v>48</v>
      </c>
      <c r="P65" s="25">
        <f t="shared" ca="1" si="54"/>
        <v>50.920208000000002</v>
      </c>
      <c r="Q65" s="25">
        <f t="shared" ca="1" si="55"/>
        <v>4</v>
      </c>
    </row>
    <row r="66" spans="1:17" x14ac:dyDescent="0.15">
      <c r="A66" s="23" t="str">
        <f t="shared" ca="1" si="48"/>
        <v>7G</v>
      </c>
      <c r="B66" s="23" t="s">
        <v>31</v>
      </c>
      <c r="C66" s="23">
        <f t="shared" ca="1" si="49"/>
        <v>7</v>
      </c>
      <c r="D66" s="24" t="str">
        <f>VLOOKUP($O66, Equipes!$A$3:$B$86, 2, FALSE)</f>
        <v>-</v>
      </c>
      <c r="E66" s="31">
        <f t="shared" si="50"/>
        <v>0</v>
      </c>
      <c r="F66" s="23">
        <f t="shared" si="51"/>
        <v>0</v>
      </c>
      <c r="G66" s="23">
        <f>COUNTIF(Jogos!$M$1:$N$262, $D66)</f>
        <v>54</v>
      </c>
      <c r="H66" s="23">
        <f>COUNTIF(Jogos!$O$1:$O$262, $D66)</f>
        <v>0</v>
      </c>
      <c r="I66" s="23">
        <f>COUNTIF(Jogos!$P$1:$Q$262, $D66)</f>
        <v>0</v>
      </c>
      <c r="J66" s="23">
        <f>COUNTIF(Jogos!$R$1:$R$262, $D66)</f>
        <v>54</v>
      </c>
      <c r="K66" s="23">
        <f ca="1">SUMIF(Jogos!$S$1:$T$262, $D66, Jogos!$T$1:$T$262)+SUMIF(Jogos!$U$1:$V$262, $D66, Jogos!$V$1:$V$262)</f>
        <v>0</v>
      </c>
      <c r="L66" s="23">
        <f ca="1">SUMIF(Jogos!$S$1:$V$262, $D66, Jogos!$V$1:$V$262)+SUMIF(Jogos!$U$1:$W$262, $D66, Jogos!$W$1:$W$262)</f>
        <v>54</v>
      </c>
      <c r="M66" s="23">
        <f t="shared" ca="1" si="52"/>
        <v>-54</v>
      </c>
      <c r="N66" s="23">
        <f t="shared" ca="1" si="53"/>
        <v>-5.4006600000000007E-3</v>
      </c>
      <c r="O66" s="25">
        <v>49</v>
      </c>
      <c r="P66" s="25">
        <f t="shared" ca="1" si="54"/>
        <v>-5.4000000000000003E-3</v>
      </c>
      <c r="Q66" s="25">
        <f t="shared" ca="1" si="55"/>
        <v>7</v>
      </c>
    </row>
    <row r="68" spans="1:17" ht="25.5" x14ac:dyDescent="0.5">
      <c r="A68" s="23" t="s">
        <v>43</v>
      </c>
      <c r="B68" s="23" t="s">
        <v>32</v>
      </c>
      <c r="C68" s="27" t="s">
        <v>32</v>
      </c>
      <c r="D68" s="28" t="s">
        <v>44</v>
      </c>
      <c r="E68" s="30" t="s">
        <v>45</v>
      </c>
      <c r="F68" s="30" t="s">
        <v>46</v>
      </c>
      <c r="G68" s="30" t="s">
        <v>18</v>
      </c>
      <c r="H68" s="30" t="s">
        <v>19</v>
      </c>
      <c r="I68" s="30" t="s">
        <v>20</v>
      </c>
      <c r="J68" s="30" t="s">
        <v>21</v>
      </c>
      <c r="K68" s="30" t="s">
        <v>47</v>
      </c>
      <c r="L68" s="30" t="s">
        <v>48</v>
      </c>
      <c r="M68" s="30" t="s">
        <v>49</v>
      </c>
      <c r="N68" s="29" t="s">
        <v>50</v>
      </c>
    </row>
    <row r="69" spans="1:17" x14ac:dyDescent="0.15">
      <c r="A69" s="23" t="str">
        <f t="shared" ref="A69:A75" ca="1" si="56">CONCATENATE(C69,B69)</f>
        <v>6H</v>
      </c>
      <c r="B69" s="23" t="s">
        <v>32</v>
      </c>
      <c r="C69" s="23">
        <f t="shared" ref="C69:C75" ca="1" si="57">IF(SUM($G$69:$G$75)=0,0,_xlfn.RANK.EQ(N69,$N$69:$N$75))</f>
        <v>6</v>
      </c>
      <c r="D69" s="24" t="str">
        <f>VLOOKUP($O69, Equipes!$A$3:$B$86, 2, FALSE)</f>
        <v>Edmilson Chagas RJ</v>
      </c>
      <c r="E69" s="31">
        <f t="shared" ref="E69:E75" si="58">IF(G69=0,0,(F69)/(G69*3))</f>
        <v>0.22222222222222221</v>
      </c>
      <c r="F69" s="23">
        <f t="shared" ref="F69:F75" si="59">(H69*3)+(I69*1)</f>
        <v>4</v>
      </c>
      <c r="G69" s="23">
        <f>COUNTIF(Jogos!$M$1:$N$262, $D69)</f>
        <v>6</v>
      </c>
      <c r="H69" s="23">
        <f>COUNTIF(Jogos!$O$1:$O$262, $D69)</f>
        <v>1</v>
      </c>
      <c r="I69" s="23">
        <f>COUNTIF(Jogos!$P$1:$Q$262, $D69)</f>
        <v>1</v>
      </c>
      <c r="J69" s="23">
        <f>COUNTIF(Jogos!$R$1:$R$262, $D69)</f>
        <v>4</v>
      </c>
      <c r="K69" s="23">
        <f ca="1">SUMIF(Jogos!$S$1:$T$262, $D69, Jogos!$T$1:$T$262)+SUMIF(Jogos!$U$1:$V$262, $D69, Jogos!$V$1:$V$262)</f>
        <v>3</v>
      </c>
      <c r="L69" s="23">
        <f ca="1">SUMIF(Jogos!$S$1:$V$262, $D69, Jogos!$V$1:$V$262)+SUMIF(Jogos!$U$1:$W$262, $D69, Jogos!$W$1:$W$262)</f>
        <v>11</v>
      </c>
      <c r="M69" s="23">
        <f t="shared" ref="M69:M75" ca="1" si="60">K69-L69</f>
        <v>-8</v>
      </c>
      <c r="N69" s="23">
        <f t="shared" ref="N69:N75" ca="1" si="61">(E69*E$3+F69*F$3+H69*H$3+M69*M$3+K69*K$3)/(E$3/100)-ROW(N69)/E$3</f>
        <v>22.631424532222219</v>
      </c>
      <c r="O69" s="25">
        <v>50</v>
      </c>
      <c r="P69" s="25">
        <f t="shared" ref="P69:P75" ca="1" si="62">(E69*E$3+F69*F$3+H69*H$3+M69*M$3+K69*K$3)/(E$3/100)</f>
        <v>22.631425222222219</v>
      </c>
      <c r="Q69" s="25">
        <f t="shared" ref="Q69:Q75" ca="1" si="63">IF(SUM($G$69:$G$75)=0,0,_xlfn.RANK.EQ(P69,$P$69:$P$75))</f>
        <v>6</v>
      </c>
    </row>
    <row r="70" spans="1:17" x14ac:dyDescent="0.15">
      <c r="A70" s="23" t="str">
        <f t="shared" ca="1" si="56"/>
        <v>3H</v>
      </c>
      <c r="B70" s="23" t="s">
        <v>32</v>
      </c>
      <c r="C70" s="23">
        <f t="shared" ca="1" si="57"/>
        <v>3</v>
      </c>
      <c r="D70" s="24" t="str">
        <f>VLOOKUP($O70, Equipes!$A$3:$B$86, 2, FALSE)</f>
        <v>Harley RJ</v>
      </c>
      <c r="E70" s="31">
        <f t="shared" si="58"/>
        <v>0.61111111111111116</v>
      </c>
      <c r="F70" s="23">
        <f t="shared" si="59"/>
        <v>11</v>
      </c>
      <c r="G70" s="23">
        <f>COUNTIF(Jogos!$M$1:$N$262, $D70)</f>
        <v>6</v>
      </c>
      <c r="H70" s="23">
        <f>COUNTIF(Jogos!$O$1:$O$262, $D70)</f>
        <v>3</v>
      </c>
      <c r="I70" s="23">
        <f>COUNTIF(Jogos!$P$1:$Q$262, $D70)</f>
        <v>2</v>
      </c>
      <c r="J70" s="23">
        <f>COUNTIF(Jogos!$R$1:$R$262, $D70)</f>
        <v>1</v>
      </c>
      <c r="K70" s="23">
        <f ca="1">SUMIF(Jogos!$S$1:$T$262, $D70, Jogos!$T$1:$T$262)+SUMIF(Jogos!$U$1:$V$262, $D70, Jogos!$V$1:$V$262)</f>
        <v>11</v>
      </c>
      <c r="L70" s="23">
        <f ca="1">SUMIF(Jogos!$S$1:$V$262, $D70, Jogos!$V$1:$V$262)+SUMIF(Jogos!$U$1:$W$262, $D70, Jogos!$W$1:$W$262)</f>
        <v>6</v>
      </c>
      <c r="M70" s="23">
        <f t="shared" ca="1" si="60"/>
        <v>5</v>
      </c>
      <c r="N70" s="23">
        <f t="shared" ca="1" si="61"/>
        <v>62.241621411111119</v>
      </c>
      <c r="O70" s="25">
        <v>51</v>
      </c>
      <c r="P70" s="25">
        <f t="shared" ca="1" si="62"/>
        <v>62.24162211111112</v>
      </c>
      <c r="Q70" s="25">
        <f t="shared" ca="1" si="63"/>
        <v>3</v>
      </c>
    </row>
    <row r="71" spans="1:17" x14ac:dyDescent="0.15">
      <c r="A71" s="23" t="str">
        <f t="shared" ca="1" si="56"/>
        <v>5H</v>
      </c>
      <c r="B71" s="23" t="s">
        <v>32</v>
      </c>
      <c r="C71" s="23">
        <f t="shared" ca="1" si="57"/>
        <v>5</v>
      </c>
      <c r="D71" s="24" t="str">
        <f>VLOOKUP($O71, Equipes!$A$3:$B$86, 2, FALSE)</f>
        <v>Rodrigo Moro SP</v>
      </c>
      <c r="E71" s="31">
        <f t="shared" si="58"/>
        <v>0.3888888888888889</v>
      </c>
      <c r="F71" s="23">
        <f t="shared" si="59"/>
        <v>7</v>
      </c>
      <c r="G71" s="23">
        <f>COUNTIF(Jogos!$M$1:$N$262, $D71)</f>
        <v>6</v>
      </c>
      <c r="H71" s="23">
        <f>COUNTIF(Jogos!$O$1:$O$262, $D71)</f>
        <v>2</v>
      </c>
      <c r="I71" s="23">
        <f>COUNTIF(Jogos!$P$1:$Q$262, $D71)</f>
        <v>1</v>
      </c>
      <c r="J71" s="23">
        <f>COUNTIF(Jogos!$R$1:$R$262, $D71)</f>
        <v>3</v>
      </c>
      <c r="K71" s="23">
        <f ca="1">SUMIF(Jogos!$S$1:$T$262, $D71, Jogos!$T$1:$T$262)+SUMIF(Jogos!$U$1:$V$262, $D71, Jogos!$V$1:$V$262)</f>
        <v>10</v>
      </c>
      <c r="L71" s="23">
        <f ca="1">SUMIF(Jogos!$S$1:$V$262, $D71, Jogos!$V$1:$V$262)+SUMIF(Jogos!$U$1:$W$262, $D71, Jogos!$W$1:$W$262)</f>
        <v>10</v>
      </c>
      <c r="M71" s="23">
        <f t="shared" ca="1" si="60"/>
        <v>0</v>
      </c>
      <c r="N71" s="23">
        <f t="shared" ca="1" si="61"/>
        <v>39.608898178888886</v>
      </c>
      <c r="O71" s="25">
        <v>52</v>
      </c>
      <c r="P71" s="25">
        <f t="shared" ca="1" si="62"/>
        <v>39.608898888888888</v>
      </c>
      <c r="Q71" s="25">
        <f t="shared" ca="1" si="63"/>
        <v>5</v>
      </c>
    </row>
    <row r="72" spans="1:17" x14ac:dyDescent="0.15">
      <c r="A72" s="23" t="str">
        <f t="shared" ca="1" si="56"/>
        <v>1H</v>
      </c>
      <c r="B72" s="23" t="s">
        <v>32</v>
      </c>
      <c r="C72" s="23">
        <f t="shared" ca="1" si="57"/>
        <v>1</v>
      </c>
      <c r="D72" s="24" t="str">
        <f>VLOOKUP($O72, Equipes!$A$3:$B$86, 2, FALSE)</f>
        <v>Betaressi SP</v>
      </c>
      <c r="E72" s="31">
        <f t="shared" si="58"/>
        <v>0.77777777777777779</v>
      </c>
      <c r="F72" s="23">
        <f t="shared" si="59"/>
        <v>14</v>
      </c>
      <c r="G72" s="23">
        <f>COUNTIF(Jogos!$M$1:$N$262, $D72)</f>
        <v>6</v>
      </c>
      <c r="H72" s="23">
        <f>COUNTIF(Jogos!$O$1:$O$262, $D72)</f>
        <v>4</v>
      </c>
      <c r="I72" s="23">
        <f>COUNTIF(Jogos!$P$1:$Q$262, $D72)</f>
        <v>2</v>
      </c>
      <c r="J72" s="23">
        <f>COUNTIF(Jogos!$R$1:$R$262, $D72)</f>
        <v>0</v>
      </c>
      <c r="K72" s="23">
        <f ca="1">SUMIF(Jogos!$S$1:$T$262, $D72, Jogos!$T$1:$T$262)+SUMIF(Jogos!$U$1:$V$262, $D72, Jogos!$V$1:$V$262)</f>
        <v>6</v>
      </c>
      <c r="L72" s="23">
        <f ca="1">SUMIF(Jogos!$S$1:$V$262, $D72, Jogos!$V$1:$V$262)+SUMIF(Jogos!$U$1:$W$262, $D72, Jogos!$W$1:$W$262)</f>
        <v>2</v>
      </c>
      <c r="M72" s="23">
        <f t="shared" ca="1" si="60"/>
        <v>4</v>
      </c>
      <c r="N72" s="23">
        <f t="shared" ca="1" si="61"/>
        <v>79.218183057777779</v>
      </c>
      <c r="O72" s="25">
        <v>53</v>
      </c>
      <c r="P72" s="25">
        <f t="shared" ca="1" si="62"/>
        <v>79.218183777777782</v>
      </c>
      <c r="Q72" s="25">
        <f t="shared" ca="1" si="63"/>
        <v>1</v>
      </c>
    </row>
    <row r="73" spans="1:17" x14ac:dyDescent="0.15">
      <c r="A73" s="23" t="str">
        <f t="shared" ca="1" si="56"/>
        <v>4H</v>
      </c>
      <c r="B73" s="23" t="s">
        <v>32</v>
      </c>
      <c r="C73" s="23">
        <f t="shared" ca="1" si="57"/>
        <v>4</v>
      </c>
      <c r="D73" s="24" t="str">
        <f>VLOOKUP($O73, Equipes!$A$3:$B$86, 2, FALSE)</f>
        <v>Gabriela PA</v>
      </c>
      <c r="E73" s="31">
        <f t="shared" si="58"/>
        <v>0.61111111111111116</v>
      </c>
      <c r="F73" s="23">
        <f t="shared" si="59"/>
        <v>11</v>
      </c>
      <c r="G73" s="23">
        <f>COUNTIF(Jogos!$M$1:$N$262, $D73)</f>
        <v>6</v>
      </c>
      <c r="H73" s="23">
        <f>COUNTIF(Jogos!$O$1:$O$262, $D73)</f>
        <v>3</v>
      </c>
      <c r="I73" s="23">
        <f>COUNTIF(Jogos!$P$1:$Q$262, $D73)</f>
        <v>2</v>
      </c>
      <c r="J73" s="23">
        <f>COUNTIF(Jogos!$R$1:$R$262, $D73)</f>
        <v>1</v>
      </c>
      <c r="K73" s="23">
        <f ca="1">SUMIF(Jogos!$S$1:$T$262, $D73, Jogos!$T$1:$T$262)+SUMIF(Jogos!$U$1:$V$262, $D73, Jogos!$V$1:$V$262)</f>
        <v>7</v>
      </c>
      <c r="L73" s="23">
        <f ca="1">SUMIF(Jogos!$S$1:$V$262, $D73, Jogos!$V$1:$V$262)+SUMIF(Jogos!$U$1:$W$262, $D73, Jogos!$W$1:$W$262)</f>
        <v>5</v>
      </c>
      <c r="M73" s="23">
        <f t="shared" ca="1" si="60"/>
        <v>2</v>
      </c>
      <c r="N73" s="23">
        <f t="shared" ca="1" si="61"/>
        <v>62.241317381111124</v>
      </c>
      <c r="O73" s="25">
        <v>54</v>
      </c>
      <c r="P73" s="25">
        <f t="shared" ca="1" si="62"/>
        <v>62.24131811111112</v>
      </c>
      <c r="Q73" s="25">
        <f t="shared" ca="1" si="63"/>
        <v>4</v>
      </c>
    </row>
    <row r="74" spans="1:17" x14ac:dyDescent="0.15">
      <c r="A74" s="23" t="str">
        <f t="shared" ca="1" si="56"/>
        <v>2H</v>
      </c>
      <c r="B74" s="23" t="s">
        <v>32</v>
      </c>
      <c r="C74" s="23">
        <f t="shared" ca="1" si="57"/>
        <v>2</v>
      </c>
      <c r="D74" s="24" t="str">
        <f>VLOOKUP($O74, Equipes!$A$3:$B$86, 2, FALSE)</f>
        <v>Carlos André MG</v>
      </c>
      <c r="E74" s="31">
        <f t="shared" si="58"/>
        <v>0.66666666666666663</v>
      </c>
      <c r="F74" s="23">
        <f t="shared" si="59"/>
        <v>12</v>
      </c>
      <c r="G74" s="23">
        <f>COUNTIF(Jogos!$M$1:$N$262, $D74)</f>
        <v>6</v>
      </c>
      <c r="H74" s="23">
        <f>COUNTIF(Jogos!$O$1:$O$262, $D74)</f>
        <v>4</v>
      </c>
      <c r="I74" s="23">
        <f>COUNTIF(Jogos!$P$1:$Q$262, $D74)</f>
        <v>0</v>
      </c>
      <c r="J74" s="23">
        <f>COUNTIF(Jogos!$R$1:$R$262, $D74)</f>
        <v>2</v>
      </c>
      <c r="K74" s="23">
        <f ca="1">SUMIF(Jogos!$S$1:$T$262, $D74, Jogos!$T$1:$T$262)+SUMIF(Jogos!$U$1:$V$262, $D74, Jogos!$V$1:$V$262)</f>
        <v>8</v>
      </c>
      <c r="L74" s="23">
        <f ca="1">SUMIF(Jogos!$S$1:$V$262, $D74, Jogos!$V$1:$V$262)+SUMIF(Jogos!$U$1:$W$262, $D74, Jogos!$W$1:$W$262)</f>
        <v>5</v>
      </c>
      <c r="M74" s="23">
        <f t="shared" ca="1" si="60"/>
        <v>3</v>
      </c>
      <c r="N74" s="23">
        <f t="shared" ca="1" si="61"/>
        <v>67.906973926666652</v>
      </c>
      <c r="O74" s="25">
        <v>55</v>
      </c>
      <c r="P74" s="25">
        <f t="shared" ca="1" si="62"/>
        <v>67.906974666666656</v>
      </c>
      <c r="Q74" s="25">
        <f t="shared" ca="1" si="63"/>
        <v>2</v>
      </c>
    </row>
    <row r="75" spans="1:17" x14ac:dyDescent="0.15">
      <c r="A75" s="23" t="str">
        <f t="shared" ca="1" si="56"/>
        <v>7H</v>
      </c>
      <c r="B75" s="23" t="s">
        <v>32</v>
      </c>
      <c r="C75" s="23">
        <f t="shared" ca="1" si="57"/>
        <v>7</v>
      </c>
      <c r="D75" s="24" t="str">
        <f>VLOOKUP($O75, Equipes!$A$3:$B$86, 2, FALSE)</f>
        <v>-</v>
      </c>
      <c r="E75" s="31">
        <f t="shared" si="58"/>
        <v>0</v>
      </c>
      <c r="F75" s="23">
        <f t="shared" si="59"/>
        <v>0</v>
      </c>
      <c r="G75" s="23">
        <f>COUNTIF(Jogos!$M$1:$N$262, $D75)</f>
        <v>54</v>
      </c>
      <c r="H75" s="23">
        <f>COUNTIF(Jogos!$O$1:$O$262, $D75)</f>
        <v>0</v>
      </c>
      <c r="I75" s="23">
        <f>COUNTIF(Jogos!$P$1:$Q$262, $D75)</f>
        <v>0</v>
      </c>
      <c r="J75" s="23">
        <f>COUNTIF(Jogos!$R$1:$R$262, $D75)</f>
        <v>54</v>
      </c>
      <c r="K75" s="23">
        <f ca="1">SUMIF(Jogos!$S$1:$T$262, $D75, Jogos!$T$1:$T$262)+SUMIF(Jogos!$U$1:$V$262, $D75, Jogos!$V$1:$V$262)</f>
        <v>0</v>
      </c>
      <c r="L75" s="23">
        <f ca="1">SUMIF(Jogos!$S$1:$V$262, $D75, Jogos!$V$1:$V$262)+SUMIF(Jogos!$U$1:$W$262, $D75, Jogos!$W$1:$W$262)</f>
        <v>54</v>
      </c>
      <c r="M75" s="23">
        <f t="shared" ca="1" si="60"/>
        <v>-54</v>
      </c>
      <c r="N75" s="23">
        <f t="shared" ca="1" si="61"/>
        <v>-5.4007500000000002E-3</v>
      </c>
      <c r="O75" s="25">
        <v>56</v>
      </c>
      <c r="P75" s="25">
        <f t="shared" ca="1" si="62"/>
        <v>-5.4000000000000003E-3</v>
      </c>
      <c r="Q75" s="25">
        <f t="shared" ca="1" si="63"/>
        <v>7</v>
      </c>
    </row>
    <row r="77" spans="1:17" ht="25.5" x14ac:dyDescent="0.5">
      <c r="A77" s="23" t="s">
        <v>43</v>
      </c>
      <c r="B77" s="23" t="s">
        <v>33</v>
      </c>
      <c r="C77" s="27" t="s">
        <v>33</v>
      </c>
      <c r="D77" s="28" t="s">
        <v>44</v>
      </c>
      <c r="E77" s="30" t="s">
        <v>45</v>
      </c>
      <c r="F77" s="30" t="s">
        <v>46</v>
      </c>
      <c r="G77" s="30" t="s">
        <v>18</v>
      </c>
      <c r="H77" s="30" t="s">
        <v>19</v>
      </c>
      <c r="I77" s="30" t="s">
        <v>20</v>
      </c>
      <c r="J77" s="30" t="s">
        <v>21</v>
      </c>
      <c r="K77" s="30" t="s">
        <v>47</v>
      </c>
      <c r="L77" s="30" t="s">
        <v>48</v>
      </c>
      <c r="M77" s="30" t="s">
        <v>49</v>
      </c>
      <c r="N77" s="29" t="s">
        <v>50</v>
      </c>
    </row>
    <row r="78" spans="1:17" x14ac:dyDescent="0.15">
      <c r="A78" s="23" t="str">
        <f t="shared" ref="A78:A84" ca="1" si="64">CONCATENATE(C78,B78)</f>
        <v>3I</v>
      </c>
      <c r="B78" s="23" t="s">
        <v>33</v>
      </c>
      <c r="C78" s="23">
        <f t="shared" ref="C78:C84" ca="1" si="65">IF(SUM($G$78:$G$84)=0,0,_xlfn.RANK.EQ(N78,$N$78:$N$84))</f>
        <v>3</v>
      </c>
      <c r="D78" s="24" t="str">
        <f>VLOOKUP($O78, Equipes!$A$3:$B$86, 2, FALSE)</f>
        <v>Bruno Calinçane MG</v>
      </c>
      <c r="E78" s="31">
        <f t="shared" ref="E78:E84" si="66">IF(G78=0,0,(F78)/(G78*3))</f>
        <v>0.55555555555555558</v>
      </c>
      <c r="F78" s="23">
        <f t="shared" ref="F78:F84" si="67">(H78*3)+(I78*1)</f>
        <v>10</v>
      </c>
      <c r="G78" s="23">
        <f>COUNTIF(Jogos!$M$1:$N$262, $D78)</f>
        <v>6</v>
      </c>
      <c r="H78" s="23">
        <f>COUNTIF(Jogos!$O$1:$O$262, $D78)</f>
        <v>3</v>
      </c>
      <c r="I78" s="23">
        <f>COUNTIF(Jogos!$P$1:$Q$262, $D78)</f>
        <v>1</v>
      </c>
      <c r="J78" s="23">
        <f>COUNTIF(Jogos!$R$1:$R$262, $D78)</f>
        <v>2</v>
      </c>
      <c r="K78" s="23">
        <f ca="1">SUMIF(Jogos!$S$1:$T$262, $D78, Jogos!$T$1:$T$262)+SUMIF(Jogos!$U$1:$V$262, $D78, Jogos!$V$1:$V$262)</f>
        <v>12</v>
      </c>
      <c r="L78" s="23">
        <f ca="1">SUMIF(Jogos!$S$1:$V$262, $D78, Jogos!$V$1:$V$262)+SUMIF(Jogos!$U$1:$W$262, $D78, Jogos!$W$1:$W$262)</f>
        <v>10</v>
      </c>
      <c r="M78" s="23">
        <f t="shared" ref="M78:M84" ca="1" si="68">K78-L78</f>
        <v>2</v>
      </c>
      <c r="N78" s="23">
        <f t="shared" ref="N78:N84" ca="1" si="69">(E78*E$3+F78*F$3+H78*H$3+M78*M$3+K78*K$3)/(E$3/100)-ROW(N78)/E$3</f>
        <v>56.585766775555562</v>
      </c>
      <c r="O78" s="25">
        <v>57</v>
      </c>
      <c r="P78" s="25">
        <f t="shared" ref="P78:P84" ca="1" si="70">(E78*E$3+F78*F$3+H78*H$3+M78*M$3+K78*K$3)/(E$3/100)</f>
        <v>56.585767555555563</v>
      </c>
      <c r="Q78" s="25">
        <f t="shared" ref="Q78:Q84" ca="1" si="71">IF(SUM($G$78:$G$84)=0,0,_xlfn.RANK.EQ(P78,$P$78:$P$84))</f>
        <v>3</v>
      </c>
    </row>
    <row r="79" spans="1:17" x14ac:dyDescent="0.15">
      <c r="A79" s="23" t="str">
        <f t="shared" ca="1" si="64"/>
        <v>6I</v>
      </c>
      <c r="B79" s="23" t="s">
        <v>33</v>
      </c>
      <c r="C79" s="23">
        <f t="shared" ca="1" si="65"/>
        <v>6</v>
      </c>
      <c r="D79" s="24" t="str">
        <f>VLOOKUP($O79, Equipes!$A$3:$B$86, 2, FALSE)</f>
        <v>Leo Machado MG</v>
      </c>
      <c r="E79" s="31">
        <f t="shared" si="66"/>
        <v>0.3888888888888889</v>
      </c>
      <c r="F79" s="23">
        <f t="shared" si="67"/>
        <v>7</v>
      </c>
      <c r="G79" s="23">
        <f>COUNTIF(Jogos!$M$1:$N$262, $D79)</f>
        <v>6</v>
      </c>
      <c r="H79" s="23">
        <f>COUNTIF(Jogos!$O$1:$O$262, $D79)</f>
        <v>1</v>
      </c>
      <c r="I79" s="23">
        <f>COUNTIF(Jogos!$P$1:$Q$262, $D79)</f>
        <v>4</v>
      </c>
      <c r="J79" s="23">
        <f>COUNTIF(Jogos!$R$1:$R$262, $D79)</f>
        <v>1</v>
      </c>
      <c r="K79" s="23">
        <f ca="1">SUMIF(Jogos!$S$1:$T$262, $D79, Jogos!$T$1:$T$262)+SUMIF(Jogos!$U$1:$V$262, $D79, Jogos!$V$1:$V$262)</f>
        <v>6</v>
      </c>
      <c r="L79" s="23">
        <f ca="1">SUMIF(Jogos!$S$1:$V$262, $D79, Jogos!$V$1:$V$262)+SUMIF(Jogos!$U$1:$W$262, $D79, Jogos!$W$1:$W$262)</f>
        <v>6</v>
      </c>
      <c r="M79" s="23">
        <f t="shared" ca="1" si="68"/>
        <v>0</v>
      </c>
      <c r="N79" s="23">
        <f t="shared" ca="1" si="69"/>
        <v>39.598894098888884</v>
      </c>
      <c r="O79" s="25">
        <v>58</v>
      </c>
      <c r="P79" s="25">
        <f t="shared" ca="1" si="70"/>
        <v>39.598894888888886</v>
      </c>
      <c r="Q79" s="25">
        <f t="shared" ca="1" si="71"/>
        <v>6</v>
      </c>
    </row>
    <row r="80" spans="1:17" x14ac:dyDescent="0.15">
      <c r="A80" s="23" t="str">
        <f t="shared" ca="1" si="64"/>
        <v>2I</v>
      </c>
      <c r="B80" s="23" t="s">
        <v>33</v>
      </c>
      <c r="C80" s="23">
        <f t="shared" ca="1" si="65"/>
        <v>2</v>
      </c>
      <c r="D80" s="24" t="str">
        <f>VLOOKUP($O80, Equipes!$A$3:$B$86, 2, FALSE)</f>
        <v>Valcy Jaques RJ</v>
      </c>
      <c r="E80" s="31">
        <f t="shared" si="66"/>
        <v>0.61111111111111116</v>
      </c>
      <c r="F80" s="23">
        <f t="shared" si="67"/>
        <v>11</v>
      </c>
      <c r="G80" s="23">
        <f>COUNTIF(Jogos!$M$1:$N$262, $D80)</f>
        <v>6</v>
      </c>
      <c r="H80" s="23">
        <f>COUNTIF(Jogos!$O$1:$O$262, $D80)</f>
        <v>3</v>
      </c>
      <c r="I80" s="23">
        <f>COUNTIF(Jogos!$P$1:$Q$262, $D80)</f>
        <v>2</v>
      </c>
      <c r="J80" s="23">
        <f>COUNTIF(Jogos!$R$1:$R$262, $D80)</f>
        <v>1</v>
      </c>
      <c r="K80" s="23">
        <f ca="1">SUMIF(Jogos!$S$1:$T$262, $D80, Jogos!$T$1:$T$262)+SUMIF(Jogos!$U$1:$V$262, $D80, Jogos!$V$1:$V$262)</f>
        <v>13</v>
      </c>
      <c r="L80" s="23">
        <f ca="1">SUMIF(Jogos!$S$1:$V$262, $D80, Jogos!$V$1:$V$262)+SUMIF(Jogos!$U$1:$W$262, $D80, Jogos!$W$1:$W$262)</f>
        <v>8</v>
      </c>
      <c r="M80" s="23">
        <f t="shared" ca="1" si="68"/>
        <v>5</v>
      </c>
      <c r="N80" s="23">
        <f t="shared" ca="1" si="69"/>
        <v>62.24162331111112</v>
      </c>
      <c r="O80" s="25">
        <v>59</v>
      </c>
      <c r="P80" s="25">
        <f t="shared" ca="1" si="70"/>
        <v>62.241624111111122</v>
      </c>
      <c r="Q80" s="25">
        <f t="shared" ca="1" si="71"/>
        <v>2</v>
      </c>
    </row>
    <row r="81" spans="1:17" x14ac:dyDescent="0.15">
      <c r="A81" s="23" t="str">
        <f t="shared" ca="1" si="64"/>
        <v>1I</v>
      </c>
      <c r="B81" s="23" t="s">
        <v>33</v>
      </c>
      <c r="C81" s="23">
        <f t="shared" ca="1" si="65"/>
        <v>1</v>
      </c>
      <c r="D81" s="24" t="str">
        <f>VLOOKUP($O81, Equipes!$A$3:$B$86, 2, FALSE)</f>
        <v>Gilberto Almeida RJ</v>
      </c>
      <c r="E81" s="31">
        <f t="shared" si="66"/>
        <v>0.83333333333333337</v>
      </c>
      <c r="F81" s="23">
        <f t="shared" si="67"/>
        <v>15</v>
      </c>
      <c r="G81" s="23">
        <f>COUNTIF(Jogos!$M$1:$N$262, $D81)</f>
        <v>6</v>
      </c>
      <c r="H81" s="23">
        <f>COUNTIF(Jogos!$O$1:$O$262, $D81)</f>
        <v>5</v>
      </c>
      <c r="I81" s="23">
        <f>COUNTIF(Jogos!$P$1:$Q$262, $D81)</f>
        <v>0</v>
      </c>
      <c r="J81" s="23">
        <f>COUNTIF(Jogos!$R$1:$R$262, $D81)</f>
        <v>1</v>
      </c>
      <c r="K81" s="23">
        <f ca="1">SUMIF(Jogos!$S$1:$T$262, $D81, Jogos!$T$1:$T$262)+SUMIF(Jogos!$U$1:$V$262, $D81, Jogos!$V$1:$V$262)</f>
        <v>15</v>
      </c>
      <c r="L81" s="23">
        <f ca="1">SUMIF(Jogos!$S$1:$V$262, $D81, Jogos!$V$1:$V$262)+SUMIF(Jogos!$U$1:$W$262, $D81, Jogos!$W$1:$W$262)</f>
        <v>10</v>
      </c>
      <c r="M81" s="23">
        <f t="shared" ca="1" si="68"/>
        <v>5</v>
      </c>
      <c r="N81" s="23">
        <f t="shared" ca="1" si="69"/>
        <v>84.883847523333344</v>
      </c>
      <c r="O81" s="25">
        <v>60</v>
      </c>
      <c r="P81" s="25">
        <f t="shared" ca="1" si="70"/>
        <v>84.883848333333347</v>
      </c>
      <c r="Q81" s="25">
        <f t="shared" ca="1" si="71"/>
        <v>1</v>
      </c>
    </row>
    <row r="82" spans="1:17" x14ac:dyDescent="0.15">
      <c r="A82" s="23" t="str">
        <f t="shared" ca="1" si="64"/>
        <v>4I</v>
      </c>
      <c r="B82" s="23" t="s">
        <v>33</v>
      </c>
      <c r="C82" s="23">
        <f t="shared" ca="1" si="65"/>
        <v>4</v>
      </c>
      <c r="D82" s="24" t="str">
        <f>VLOOKUP($O82, Equipes!$A$3:$B$86, 2, FALSE)</f>
        <v>Porphirio RJ</v>
      </c>
      <c r="E82" s="31">
        <f t="shared" si="66"/>
        <v>0.44444444444444442</v>
      </c>
      <c r="F82" s="23">
        <f t="shared" si="67"/>
        <v>8</v>
      </c>
      <c r="G82" s="23">
        <f>COUNTIF(Jogos!$M$1:$N$262, $D82)</f>
        <v>6</v>
      </c>
      <c r="H82" s="23">
        <f>COUNTIF(Jogos!$O$1:$O$262, $D82)</f>
        <v>2</v>
      </c>
      <c r="I82" s="23">
        <f>COUNTIF(Jogos!$P$1:$Q$262, $D82)</f>
        <v>2</v>
      </c>
      <c r="J82" s="23">
        <f>COUNTIF(Jogos!$R$1:$R$262, $D82)</f>
        <v>2</v>
      </c>
      <c r="K82" s="23">
        <f ca="1">SUMIF(Jogos!$S$1:$T$262, $D82, Jogos!$T$1:$T$262)+SUMIF(Jogos!$U$1:$V$262, $D82, Jogos!$V$1:$V$262)</f>
        <v>10</v>
      </c>
      <c r="L82" s="23">
        <f ca="1">SUMIF(Jogos!$S$1:$V$262, $D82, Jogos!$V$1:$V$262)+SUMIF(Jogos!$U$1:$W$262, $D82, Jogos!$W$1:$W$262)</f>
        <v>9</v>
      </c>
      <c r="M82" s="23">
        <f t="shared" ca="1" si="68"/>
        <v>1</v>
      </c>
      <c r="N82" s="23">
        <f t="shared" ca="1" si="69"/>
        <v>45.264553624444446</v>
      </c>
      <c r="O82" s="25">
        <v>61</v>
      </c>
      <c r="P82" s="25">
        <f t="shared" ca="1" si="70"/>
        <v>45.264554444444443</v>
      </c>
      <c r="Q82" s="25">
        <f t="shared" ca="1" si="71"/>
        <v>4</v>
      </c>
    </row>
    <row r="83" spans="1:17" x14ac:dyDescent="0.15">
      <c r="A83" s="23" t="str">
        <f t="shared" ca="1" si="64"/>
        <v>5I</v>
      </c>
      <c r="B83" s="23" t="s">
        <v>33</v>
      </c>
      <c r="C83" s="23">
        <f t="shared" ca="1" si="65"/>
        <v>5</v>
      </c>
      <c r="D83" s="24" t="str">
        <f>VLOOKUP($O83, Equipes!$A$3:$B$86, 2, FALSE)</f>
        <v>Sallys Martins SP</v>
      </c>
      <c r="E83" s="31">
        <f t="shared" si="66"/>
        <v>0.3888888888888889</v>
      </c>
      <c r="F83" s="23">
        <f t="shared" si="67"/>
        <v>7</v>
      </c>
      <c r="G83" s="23">
        <f>COUNTIF(Jogos!$M$1:$N$262, $D83)</f>
        <v>6</v>
      </c>
      <c r="H83" s="23">
        <f>COUNTIF(Jogos!$O$1:$O$262, $D83)</f>
        <v>2</v>
      </c>
      <c r="I83" s="23">
        <f>COUNTIF(Jogos!$P$1:$Q$262, $D83)</f>
        <v>1</v>
      </c>
      <c r="J83" s="23">
        <f>COUNTIF(Jogos!$R$1:$R$262, $D83)</f>
        <v>3</v>
      </c>
      <c r="K83" s="23">
        <f ca="1">SUMIF(Jogos!$S$1:$T$262, $D83, Jogos!$T$1:$T$262)+SUMIF(Jogos!$U$1:$V$262, $D83, Jogos!$V$1:$V$262)</f>
        <v>6</v>
      </c>
      <c r="L83" s="23">
        <f ca="1">SUMIF(Jogos!$S$1:$V$262, $D83, Jogos!$V$1:$V$262)+SUMIF(Jogos!$U$1:$W$262, $D83, Jogos!$W$1:$W$262)</f>
        <v>13</v>
      </c>
      <c r="M83" s="23">
        <f t="shared" ca="1" si="68"/>
        <v>-7</v>
      </c>
      <c r="N83" s="23">
        <f t="shared" ca="1" si="69"/>
        <v>39.608194058888891</v>
      </c>
      <c r="O83" s="25">
        <v>62</v>
      </c>
      <c r="P83" s="25">
        <f t="shared" ca="1" si="70"/>
        <v>39.608194888888889</v>
      </c>
      <c r="Q83" s="25">
        <f t="shared" ca="1" si="71"/>
        <v>5</v>
      </c>
    </row>
    <row r="84" spans="1:17" x14ac:dyDescent="0.15">
      <c r="A84" s="23" t="str">
        <f t="shared" ca="1" si="64"/>
        <v>7I</v>
      </c>
      <c r="B84" s="23" t="s">
        <v>33</v>
      </c>
      <c r="C84" s="23">
        <f t="shared" ca="1" si="65"/>
        <v>7</v>
      </c>
      <c r="D84" s="24" t="str">
        <f>VLOOKUP($O84, Equipes!$A$3:$B$86, 2, FALSE)</f>
        <v>-</v>
      </c>
      <c r="E84" s="31">
        <f t="shared" si="66"/>
        <v>0</v>
      </c>
      <c r="F84" s="23">
        <f t="shared" si="67"/>
        <v>0</v>
      </c>
      <c r="G84" s="23">
        <f>COUNTIF(Jogos!$M$1:$N$262, $D84)</f>
        <v>54</v>
      </c>
      <c r="H84" s="23">
        <f>COUNTIF(Jogos!$O$1:$O$262, $D84)</f>
        <v>0</v>
      </c>
      <c r="I84" s="23">
        <f>COUNTIF(Jogos!$P$1:$Q$262, $D84)</f>
        <v>0</v>
      </c>
      <c r="J84" s="23">
        <f>COUNTIF(Jogos!$R$1:$R$262, $D84)</f>
        <v>54</v>
      </c>
      <c r="K84" s="23">
        <f ca="1">SUMIF(Jogos!$S$1:$T$262, $D84, Jogos!$T$1:$T$262)+SUMIF(Jogos!$U$1:$V$262, $D84, Jogos!$V$1:$V$262)</f>
        <v>0</v>
      </c>
      <c r="L84" s="23">
        <f ca="1">SUMIF(Jogos!$S$1:$V$262, $D84, Jogos!$V$1:$V$262)+SUMIF(Jogos!$U$1:$W$262, $D84, Jogos!$W$1:$W$262)</f>
        <v>54</v>
      </c>
      <c r="M84" s="23">
        <f t="shared" ca="1" si="68"/>
        <v>-54</v>
      </c>
      <c r="N84" s="23">
        <f t="shared" ca="1" si="69"/>
        <v>-5.4008400000000005E-3</v>
      </c>
      <c r="O84" s="25">
        <v>63</v>
      </c>
      <c r="P84" s="25">
        <f t="shared" ca="1" si="70"/>
        <v>-5.4000000000000003E-3</v>
      </c>
      <c r="Q84" s="25">
        <f t="shared" ca="1" si="71"/>
        <v>7</v>
      </c>
    </row>
    <row r="86" spans="1:17" ht="25.5" x14ac:dyDescent="0.5">
      <c r="A86" s="23" t="s">
        <v>43</v>
      </c>
      <c r="B86" s="23" t="s">
        <v>18</v>
      </c>
      <c r="C86" s="27" t="s">
        <v>18</v>
      </c>
      <c r="D86" s="28" t="s">
        <v>44</v>
      </c>
      <c r="E86" s="30" t="s">
        <v>45</v>
      </c>
      <c r="F86" s="30" t="s">
        <v>46</v>
      </c>
      <c r="G86" s="30" t="s">
        <v>18</v>
      </c>
      <c r="H86" s="30" t="s">
        <v>19</v>
      </c>
      <c r="I86" s="30" t="s">
        <v>20</v>
      </c>
      <c r="J86" s="30" t="s">
        <v>21</v>
      </c>
      <c r="K86" s="30" t="s">
        <v>47</v>
      </c>
      <c r="L86" s="30" t="s">
        <v>48</v>
      </c>
      <c r="M86" s="30" t="s">
        <v>49</v>
      </c>
      <c r="N86" s="29" t="s">
        <v>50</v>
      </c>
    </row>
    <row r="87" spans="1:17" x14ac:dyDescent="0.15">
      <c r="A87" s="23" t="str">
        <f t="shared" ref="A87:A93" ca="1" si="72">CONCATENATE(C87,B87)</f>
        <v>1J</v>
      </c>
      <c r="B87" s="23" t="s">
        <v>18</v>
      </c>
      <c r="C87" s="23">
        <f t="shared" ref="C87:C93" ca="1" si="73">IF(SUM($G$87:$G$93)=0,0,_xlfn.RANK.EQ(N87,$N$87:$N$93))</f>
        <v>1</v>
      </c>
      <c r="D87" s="24" t="str">
        <f>VLOOKUP($O87, Equipes!$A$3:$B$86, 2, FALSE)</f>
        <v>André Santos RJ</v>
      </c>
      <c r="E87" s="31">
        <f t="shared" ref="E87:E93" si="74">IF(G87=0,0,(F87)/(G87*3))</f>
        <v>0.72222222222222221</v>
      </c>
      <c r="F87" s="23">
        <f t="shared" ref="F87:F93" si="75">(H87*3)+(I87*1)</f>
        <v>13</v>
      </c>
      <c r="G87" s="23">
        <f>COUNTIF(Jogos!$M$1:$N$262, $D87)</f>
        <v>6</v>
      </c>
      <c r="H87" s="23">
        <f>COUNTIF(Jogos!$O$1:$O$262, $D87)</f>
        <v>4</v>
      </c>
      <c r="I87" s="23">
        <f>COUNTIF(Jogos!$P$1:$Q$262, $D87)</f>
        <v>1</v>
      </c>
      <c r="J87" s="23">
        <f>COUNTIF(Jogos!$R$1:$R$262, $D87)</f>
        <v>1</v>
      </c>
      <c r="K87" s="23">
        <f ca="1">SUMIF(Jogos!$S$1:$T$262, $D87, Jogos!$T$1:$T$262)+SUMIF(Jogos!$U$1:$V$262, $D87, Jogos!$V$1:$V$262)</f>
        <v>15</v>
      </c>
      <c r="L87" s="23">
        <f ca="1">SUMIF(Jogos!$S$1:$V$262, $D87, Jogos!$V$1:$V$262)+SUMIF(Jogos!$U$1:$W$262, $D87, Jogos!$W$1:$W$262)</f>
        <v>9</v>
      </c>
      <c r="M87" s="23">
        <f t="shared" ref="M87:M93" ca="1" si="76">K87-L87</f>
        <v>6</v>
      </c>
      <c r="N87" s="23">
        <f t="shared" ref="N87:N93" ca="1" si="77">(E87*E$3+F87*F$3+H87*H$3+M87*M$3+K87*K$3)/(E$3/100)-ROW(N87)/E$3</f>
        <v>73.562836352222234</v>
      </c>
      <c r="O87" s="25">
        <v>64</v>
      </c>
      <c r="P87" s="25">
        <f t="shared" ref="P87:P93" ca="1" si="78">(E87*E$3+F87*F$3+H87*H$3+M87*M$3+K87*K$3)/(E$3/100)</f>
        <v>73.562837222222228</v>
      </c>
      <c r="Q87" s="25">
        <f t="shared" ref="Q87:Q93" ca="1" si="79">IF(SUM($G$87:$G$93)=0,0,_xlfn.RANK.EQ(P87,$P$87:$P$93))</f>
        <v>1</v>
      </c>
    </row>
    <row r="88" spans="1:17" x14ac:dyDescent="0.15">
      <c r="A88" s="23" t="str">
        <f t="shared" ca="1" si="72"/>
        <v>2J</v>
      </c>
      <c r="B88" s="23" t="s">
        <v>18</v>
      </c>
      <c r="C88" s="23">
        <f t="shared" ca="1" si="73"/>
        <v>2</v>
      </c>
      <c r="D88" s="24" t="str">
        <f>VLOOKUP($O88, Equipes!$A$3:$B$86, 2, FALSE)</f>
        <v>Proença RJ</v>
      </c>
      <c r="E88" s="31">
        <f t="shared" si="74"/>
        <v>0.66666666666666663</v>
      </c>
      <c r="F88" s="23">
        <f t="shared" si="75"/>
        <v>12</v>
      </c>
      <c r="G88" s="23">
        <f>COUNTIF(Jogos!$M$1:$N$262, $D88)</f>
        <v>6</v>
      </c>
      <c r="H88" s="23">
        <f>COUNTIF(Jogos!$O$1:$O$262, $D88)</f>
        <v>4</v>
      </c>
      <c r="I88" s="23">
        <f>COUNTIF(Jogos!$P$1:$Q$262, $D88)</f>
        <v>0</v>
      </c>
      <c r="J88" s="23">
        <f>COUNTIF(Jogos!$R$1:$R$262, $D88)</f>
        <v>2</v>
      </c>
      <c r="K88" s="23">
        <f ca="1">SUMIF(Jogos!$S$1:$T$262, $D88, Jogos!$T$1:$T$262)+SUMIF(Jogos!$U$1:$V$262, $D88, Jogos!$V$1:$V$262)</f>
        <v>15</v>
      </c>
      <c r="L88" s="23">
        <f ca="1">SUMIF(Jogos!$S$1:$V$262, $D88, Jogos!$V$1:$V$262)+SUMIF(Jogos!$U$1:$W$262, $D88, Jogos!$W$1:$W$262)</f>
        <v>13</v>
      </c>
      <c r="M88" s="23">
        <f t="shared" ca="1" si="76"/>
        <v>2</v>
      </c>
      <c r="N88" s="23">
        <f t="shared" ca="1" si="77"/>
        <v>67.906880786666662</v>
      </c>
      <c r="O88" s="25">
        <v>65</v>
      </c>
      <c r="P88" s="25">
        <f t="shared" ca="1" si="78"/>
        <v>67.906881666666663</v>
      </c>
      <c r="Q88" s="25">
        <f t="shared" ca="1" si="79"/>
        <v>2</v>
      </c>
    </row>
    <row r="89" spans="1:17" x14ac:dyDescent="0.15">
      <c r="A89" s="23" t="str">
        <f t="shared" ca="1" si="72"/>
        <v>3J</v>
      </c>
      <c r="B89" s="23" t="s">
        <v>18</v>
      </c>
      <c r="C89" s="23">
        <f t="shared" ca="1" si="73"/>
        <v>3</v>
      </c>
      <c r="D89" s="24" t="str">
        <f>VLOOKUP($O89, Equipes!$A$3:$B$86, 2, FALSE)</f>
        <v>Roberto Villano RJ</v>
      </c>
      <c r="E89" s="31">
        <f t="shared" si="74"/>
        <v>0.66666666666666663</v>
      </c>
      <c r="F89" s="23">
        <f t="shared" si="75"/>
        <v>12</v>
      </c>
      <c r="G89" s="23">
        <f>COUNTIF(Jogos!$M$1:$N$262, $D89)</f>
        <v>6</v>
      </c>
      <c r="H89" s="23">
        <f>COUNTIF(Jogos!$O$1:$O$262, $D89)</f>
        <v>3</v>
      </c>
      <c r="I89" s="23">
        <f>COUNTIF(Jogos!$P$1:$Q$262, $D89)</f>
        <v>3</v>
      </c>
      <c r="J89" s="23">
        <f>COUNTIF(Jogos!$R$1:$R$262, $D89)</f>
        <v>0</v>
      </c>
      <c r="K89" s="23">
        <f ca="1">SUMIF(Jogos!$S$1:$T$262, $D89, Jogos!$T$1:$T$262)+SUMIF(Jogos!$U$1:$V$262, $D89, Jogos!$V$1:$V$262)</f>
        <v>9</v>
      </c>
      <c r="L89" s="23">
        <f ca="1">SUMIF(Jogos!$S$1:$V$262, $D89, Jogos!$V$1:$V$262)+SUMIF(Jogos!$U$1:$W$262, $D89, Jogos!$W$1:$W$262)</f>
        <v>5</v>
      </c>
      <c r="M89" s="23">
        <f t="shared" ca="1" si="76"/>
        <v>4</v>
      </c>
      <c r="N89" s="23">
        <f t="shared" ca="1" si="77"/>
        <v>67.897074776666656</v>
      </c>
      <c r="O89" s="25">
        <v>66</v>
      </c>
      <c r="P89" s="25">
        <f t="shared" ca="1" si="78"/>
        <v>67.897075666666652</v>
      </c>
      <c r="Q89" s="25">
        <f t="shared" ca="1" si="79"/>
        <v>3</v>
      </c>
    </row>
    <row r="90" spans="1:17" x14ac:dyDescent="0.15">
      <c r="A90" s="23" t="str">
        <f t="shared" ca="1" si="72"/>
        <v>5J</v>
      </c>
      <c r="B90" s="23" t="s">
        <v>18</v>
      </c>
      <c r="C90" s="23">
        <f t="shared" ca="1" si="73"/>
        <v>5</v>
      </c>
      <c r="D90" s="24" t="str">
        <f>VLOOKUP($O90, Equipes!$A$3:$B$86, 2, FALSE)</f>
        <v>Zero SP</v>
      </c>
      <c r="E90" s="31">
        <f t="shared" si="74"/>
        <v>0.55555555555555558</v>
      </c>
      <c r="F90" s="23">
        <f t="shared" si="75"/>
        <v>10</v>
      </c>
      <c r="G90" s="23">
        <f>COUNTIF(Jogos!$M$1:$N$262, $D90)</f>
        <v>6</v>
      </c>
      <c r="H90" s="23">
        <f>COUNTIF(Jogos!$O$1:$O$262, $D90)</f>
        <v>3</v>
      </c>
      <c r="I90" s="23">
        <f>COUNTIF(Jogos!$P$1:$Q$262, $D90)</f>
        <v>1</v>
      </c>
      <c r="J90" s="23">
        <f>COUNTIF(Jogos!$R$1:$R$262, $D90)</f>
        <v>2</v>
      </c>
      <c r="K90" s="23">
        <f ca="1">SUMIF(Jogos!$S$1:$T$262, $D90, Jogos!$T$1:$T$262)+SUMIF(Jogos!$U$1:$V$262, $D90, Jogos!$V$1:$V$262)</f>
        <v>6</v>
      </c>
      <c r="L90" s="23">
        <f ca="1">SUMIF(Jogos!$S$1:$V$262, $D90, Jogos!$V$1:$V$262)+SUMIF(Jogos!$U$1:$W$262, $D90, Jogos!$W$1:$W$262)</f>
        <v>5</v>
      </c>
      <c r="M90" s="23">
        <f t="shared" ca="1" si="76"/>
        <v>1</v>
      </c>
      <c r="N90" s="23">
        <f t="shared" ca="1" si="77"/>
        <v>56.585660655555557</v>
      </c>
      <c r="O90" s="25">
        <v>67</v>
      </c>
      <c r="P90" s="25">
        <f t="shared" ca="1" si="78"/>
        <v>56.585661555555561</v>
      </c>
      <c r="Q90" s="25">
        <f t="shared" ca="1" si="79"/>
        <v>5</v>
      </c>
    </row>
    <row r="91" spans="1:17" x14ac:dyDescent="0.15">
      <c r="A91" s="23" t="str">
        <f t="shared" ca="1" si="72"/>
        <v>4J</v>
      </c>
      <c r="B91" s="23" t="s">
        <v>18</v>
      </c>
      <c r="C91" s="23">
        <f t="shared" ca="1" si="73"/>
        <v>4</v>
      </c>
      <c r="D91" s="24" t="str">
        <f>VLOOKUP($O91, Equipes!$A$3:$B$86, 2, FALSE)</f>
        <v>César Muniz RJ</v>
      </c>
      <c r="E91" s="31">
        <f t="shared" si="74"/>
        <v>0.55555555555555558</v>
      </c>
      <c r="F91" s="23">
        <f t="shared" si="75"/>
        <v>10</v>
      </c>
      <c r="G91" s="23">
        <f>COUNTIF(Jogos!$M$1:$N$262, $D91)</f>
        <v>6</v>
      </c>
      <c r="H91" s="23">
        <f>COUNTIF(Jogos!$O$1:$O$262, $D91)</f>
        <v>3</v>
      </c>
      <c r="I91" s="23">
        <f>COUNTIF(Jogos!$P$1:$Q$262, $D91)</f>
        <v>1</v>
      </c>
      <c r="J91" s="23">
        <f>COUNTIF(Jogos!$R$1:$R$262, $D91)</f>
        <v>2</v>
      </c>
      <c r="K91" s="23">
        <f ca="1">SUMIF(Jogos!$S$1:$T$262, $D91, Jogos!$T$1:$T$262)+SUMIF(Jogos!$U$1:$V$262, $D91, Jogos!$V$1:$V$262)</f>
        <v>8</v>
      </c>
      <c r="L91" s="23">
        <f ca="1">SUMIF(Jogos!$S$1:$V$262, $D91, Jogos!$V$1:$V$262)+SUMIF(Jogos!$U$1:$W$262, $D91, Jogos!$W$1:$W$262)</f>
        <v>7</v>
      </c>
      <c r="M91" s="23">
        <f t="shared" ca="1" si="76"/>
        <v>1</v>
      </c>
      <c r="N91" s="23">
        <f t="shared" ca="1" si="77"/>
        <v>56.585662645555566</v>
      </c>
      <c r="O91" s="25">
        <v>68</v>
      </c>
      <c r="P91" s="25">
        <f t="shared" ca="1" si="78"/>
        <v>56.585663555555563</v>
      </c>
      <c r="Q91" s="25">
        <f t="shared" ca="1" si="79"/>
        <v>4</v>
      </c>
    </row>
    <row r="92" spans="1:17" x14ac:dyDescent="0.15">
      <c r="A92" s="23" t="str">
        <f t="shared" ca="1" si="72"/>
        <v>6J</v>
      </c>
      <c r="B92" s="23" t="s">
        <v>18</v>
      </c>
      <c r="C92" s="23">
        <f t="shared" ca="1" si="73"/>
        <v>6</v>
      </c>
      <c r="D92" s="24" t="str">
        <f>VLOOKUP($O92, Equipes!$A$3:$B$86, 2, FALSE)</f>
        <v>Rodrigo Martins CE</v>
      </c>
      <c r="E92" s="31">
        <f t="shared" si="74"/>
        <v>0.16666666666666666</v>
      </c>
      <c r="F92" s="23">
        <f t="shared" si="75"/>
        <v>3</v>
      </c>
      <c r="G92" s="23">
        <f>COUNTIF(Jogos!$M$1:$N$262, $D92)</f>
        <v>6</v>
      </c>
      <c r="H92" s="23">
        <f>COUNTIF(Jogos!$O$1:$O$262, $D92)</f>
        <v>1</v>
      </c>
      <c r="I92" s="23">
        <f>COUNTIF(Jogos!$P$1:$Q$262, $D92)</f>
        <v>0</v>
      </c>
      <c r="J92" s="23">
        <f>COUNTIF(Jogos!$R$1:$R$262, $D92)</f>
        <v>5</v>
      </c>
      <c r="K92" s="23">
        <f ca="1">SUMIF(Jogos!$S$1:$T$262, $D92, Jogos!$T$1:$T$262)+SUMIF(Jogos!$U$1:$V$262, $D92, Jogos!$V$1:$V$262)</f>
        <v>7</v>
      </c>
      <c r="L92" s="23">
        <f ca="1">SUMIF(Jogos!$S$1:$V$262, $D92, Jogos!$V$1:$V$262)+SUMIF(Jogos!$U$1:$W$262, $D92, Jogos!$W$1:$W$262)</f>
        <v>15</v>
      </c>
      <c r="M92" s="23">
        <f t="shared" ca="1" si="76"/>
        <v>-8</v>
      </c>
      <c r="N92" s="23">
        <f t="shared" ca="1" si="77"/>
        <v>16.975872746666663</v>
      </c>
      <c r="O92" s="25">
        <v>69</v>
      </c>
      <c r="P92" s="25">
        <f t="shared" ca="1" si="78"/>
        <v>16.975873666666665</v>
      </c>
      <c r="Q92" s="25">
        <f t="shared" ca="1" si="79"/>
        <v>6</v>
      </c>
    </row>
    <row r="93" spans="1:17" x14ac:dyDescent="0.15">
      <c r="A93" s="23" t="str">
        <f t="shared" ca="1" si="72"/>
        <v>7J</v>
      </c>
      <c r="B93" s="23" t="s">
        <v>18</v>
      </c>
      <c r="C93" s="23">
        <f t="shared" ca="1" si="73"/>
        <v>7</v>
      </c>
      <c r="D93" s="24" t="str">
        <f>VLOOKUP($O93, Equipes!$A$3:$B$86, 2, FALSE)</f>
        <v>-</v>
      </c>
      <c r="E93" s="31">
        <f t="shared" si="74"/>
        <v>0</v>
      </c>
      <c r="F93" s="23">
        <f t="shared" si="75"/>
        <v>0</v>
      </c>
      <c r="G93" s="23">
        <f>COUNTIF(Jogos!$M$1:$N$262, $D93)</f>
        <v>54</v>
      </c>
      <c r="H93" s="23">
        <f>COUNTIF(Jogos!$O$1:$O$262, $D93)</f>
        <v>0</v>
      </c>
      <c r="I93" s="23">
        <f>COUNTIF(Jogos!$P$1:$Q$262, $D93)</f>
        <v>0</v>
      </c>
      <c r="J93" s="23">
        <f>COUNTIF(Jogos!$R$1:$R$262, $D93)</f>
        <v>54</v>
      </c>
      <c r="K93" s="23">
        <f ca="1">SUMIF(Jogos!$S$1:$T$262, $D93, Jogos!$T$1:$T$262)+SUMIF(Jogos!$U$1:$V$262, $D93, Jogos!$V$1:$V$262)</f>
        <v>0</v>
      </c>
      <c r="L93" s="23">
        <f ca="1">SUMIF(Jogos!$S$1:$V$262, $D93, Jogos!$V$1:$V$262)+SUMIF(Jogos!$U$1:$W$262, $D93, Jogos!$W$1:$W$262)</f>
        <v>54</v>
      </c>
      <c r="M93" s="23">
        <f t="shared" ca="1" si="76"/>
        <v>-54</v>
      </c>
      <c r="N93" s="23">
        <f t="shared" ca="1" si="77"/>
        <v>-5.40093E-3</v>
      </c>
      <c r="O93" s="25">
        <v>70</v>
      </c>
      <c r="P93" s="25">
        <f t="shared" ca="1" si="78"/>
        <v>-5.4000000000000003E-3</v>
      </c>
      <c r="Q93" s="25">
        <f t="shared" ca="1" si="79"/>
        <v>7</v>
      </c>
    </row>
    <row r="95" spans="1:17" ht="25.5" x14ac:dyDescent="0.5">
      <c r="A95" s="23" t="s">
        <v>43</v>
      </c>
      <c r="B95" s="23" t="s">
        <v>34</v>
      </c>
      <c r="C95" s="27" t="s">
        <v>34</v>
      </c>
      <c r="D95" s="28" t="s">
        <v>44</v>
      </c>
      <c r="E95" s="30" t="s">
        <v>45</v>
      </c>
      <c r="F95" s="30" t="s">
        <v>46</v>
      </c>
      <c r="G95" s="30" t="s">
        <v>18</v>
      </c>
      <c r="H95" s="30" t="s">
        <v>19</v>
      </c>
      <c r="I95" s="30" t="s">
        <v>20</v>
      </c>
      <c r="J95" s="30" t="s">
        <v>21</v>
      </c>
      <c r="K95" s="30" t="s">
        <v>47</v>
      </c>
      <c r="L95" s="30" t="s">
        <v>48</v>
      </c>
      <c r="M95" s="30" t="s">
        <v>49</v>
      </c>
      <c r="N95" s="29" t="s">
        <v>50</v>
      </c>
    </row>
    <row r="96" spans="1:17" x14ac:dyDescent="0.15">
      <c r="A96" s="23" t="str">
        <f t="shared" ref="A96:A102" ca="1" si="80">CONCATENATE(C96,B96)</f>
        <v>3K</v>
      </c>
      <c r="B96" s="23" t="s">
        <v>34</v>
      </c>
      <c r="C96" s="23">
        <f t="shared" ref="C96:C102" ca="1" si="81">IF(SUM($G$96:$G$102)=0,0,_xlfn.RANK.EQ(N96,$N$96:$N$102))</f>
        <v>3</v>
      </c>
      <c r="D96" s="24" t="str">
        <f>VLOOKUP($O96, Equipes!$A$3:$B$86, 2, FALSE)</f>
        <v>Rafael Marques RJ</v>
      </c>
      <c r="E96" s="31">
        <f t="shared" ref="E96:E102" si="82">IF(G96=0,0,(F96)/(G96*3))</f>
        <v>0.72222222222222221</v>
      </c>
      <c r="F96" s="23">
        <f t="shared" ref="F96:F102" si="83">(H96*3)+(I96*1)</f>
        <v>13</v>
      </c>
      <c r="G96" s="23">
        <f>COUNTIF(Jogos!$M$1:$N$262, $D96)</f>
        <v>6</v>
      </c>
      <c r="H96" s="23">
        <f>COUNTIF(Jogos!$O$1:$O$262, $D96)</f>
        <v>4</v>
      </c>
      <c r="I96" s="23">
        <f>COUNTIF(Jogos!$P$1:$Q$262, $D96)</f>
        <v>1</v>
      </c>
      <c r="J96" s="23">
        <f>COUNTIF(Jogos!$R$1:$R$262, $D96)</f>
        <v>1</v>
      </c>
      <c r="K96" s="23">
        <f ca="1">SUMIF(Jogos!$S$1:$T$262, $D96, Jogos!$T$1:$T$262)+SUMIF(Jogos!$U$1:$V$262, $D96, Jogos!$V$1:$V$262)</f>
        <v>11</v>
      </c>
      <c r="L96" s="23">
        <f ca="1">SUMIF(Jogos!$S$1:$V$262, $D96, Jogos!$V$1:$V$262)+SUMIF(Jogos!$U$1:$W$262, $D96, Jogos!$W$1:$W$262)</f>
        <v>7</v>
      </c>
      <c r="M96" s="23">
        <f t="shared" ref="M96:M102" ca="1" si="84">K96-L96</f>
        <v>4</v>
      </c>
      <c r="N96" s="23">
        <f t="shared" ref="N96:N102" ca="1" si="85">(E96*E$3+F96*F$3+H96*H$3+M96*M$3+K96*K$3)/(E$3/100)-ROW(N96)/E$3</f>
        <v>73.562632262222223</v>
      </c>
      <c r="O96" s="25">
        <v>71</v>
      </c>
      <c r="P96" s="25">
        <f t="shared" ref="P96:P102" ca="1" si="86">(E96*E$3+F96*F$3+H96*H$3+M96*M$3+K96*K$3)/(E$3/100)</f>
        <v>73.562633222222217</v>
      </c>
      <c r="Q96" s="25">
        <f t="shared" ref="Q96:Q102" ca="1" si="87">IF(SUM($G$96:$G$102)=0,0,_xlfn.RANK.EQ(P96,$P$96:$P$102))</f>
        <v>3</v>
      </c>
    </row>
    <row r="97" spans="1:17" x14ac:dyDescent="0.15">
      <c r="A97" s="23" t="str">
        <f t="shared" ca="1" si="80"/>
        <v>1K</v>
      </c>
      <c r="B97" s="23" t="s">
        <v>34</v>
      </c>
      <c r="C97" s="23">
        <f t="shared" ca="1" si="81"/>
        <v>1</v>
      </c>
      <c r="D97" s="24" t="str">
        <f>VLOOKUP($O97, Equipes!$A$3:$B$86, 2, FALSE)</f>
        <v>Galdeano SP</v>
      </c>
      <c r="E97" s="31">
        <f t="shared" si="82"/>
        <v>0.83333333333333337</v>
      </c>
      <c r="F97" s="23">
        <f t="shared" si="83"/>
        <v>15</v>
      </c>
      <c r="G97" s="23">
        <f>COUNTIF(Jogos!$M$1:$N$262, $D97)</f>
        <v>6</v>
      </c>
      <c r="H97" s="23">
        <f>COUNTIF(Jogos!$O$1:$O$262, $D97)</f>
        <v>5</v>
      </c>
      <c r="I97" s="23">
        <f>COUNTIF(Jogos!$P$1:$Q$262, $D97)</f>
        <v>0</v>
      </c>
      <c r="J97" s="23">
        <f>COUNTIF(Jogos!$R$1:$R$262, $D97)</f>
        <v>1</v>
      </c>
      <c r="K97" s="23">
        <f ca="1">SUMIF(Jogos!$S$1:$T$262, $D97, Jogos!$T$1:$T$262)+SUMIF(Jogos!$U$1:$V$262, $D97, Jogos!$V$1:$V$262)</f>
        <v>15</v>
      </c>
      <c r="L97" s="23">
        <f ca="1">SUMIF(Jogos!$S$1:$V$262, $D97, Jogos!$V$1:$V$262)+SUMIF(Jogos!$U$1:$W$262, $D97, Jogos!$W$1:$W$262)</f>
        <v>3</v>
      </c>
      <c r="M97" s="23">
        <f t="shared" ca="1" si="84"/>
        <v>12</v>
      </c>
      <c r="N97" s="23">
        <f t="shared" ca="1" si="85"/>
        <v>84.88454736333334</v>
      </c>
      <c r="O97" s="25">
        <v>72</v>
      </c>
      <c r="P97" s="25">
        <f t="shared" ca="1" si="86"/>
        <v>84.884548333333342</v>
      </c>
      <c r="Q97" s="25">
        <f t="shared" ca="1" si="87"/>
        <v>1</v>
      </c>
    </row>
    <row r="98" spans="1:17" x14ac:dyDescent="0.15">
      <c r="A98" s="23" t="str">
        <f t="shared" ca="1" si="80"/>
        <v>5K</v>
      </c>
      <c r="B98" s="23" t="s">
        <v>34</v>
      </c>
      <c r="C98" s="23">
        <f t="shared" ca="1" si="81"/>
        <v>5</v>
      </c>
      <c r="D98" s="24" t="str">
        <f>VLOOKUP($O98, Equipes!$A$3:$B$86, 2, FALSE)</f>
        <v>Tiago Spitz MG</v>
      </c>
      <c r="E98" s="31">
        <f t="shared" si="82"/>
        <v>0.3888888888888889</v>
      </c>
      <c r="F98" s="23">
        <f t="shared" si="83"/>
        <v>7</v>
      </c>
      <c r="G98" s="23">
        <f>COUNTIF(Jogos!$M$1:$N$262, $D98)</f>
        <v>6</v>
      </c>
      <c r="H98" s="23">
        <f>COUNTIF(Jogos!$O$1:$O$262, $D98)</f>
        <v>2</v>
      </c>
      <c r="I98" s="23">
        <f>COUNTIF(Jogos!$P$1:$Q$262, $D98)</f>
        <v>1</v>
      </c>
      <c r="J98" s="23">
        <f>COUNTIF(Jogos!$R$1:$R$262, $D98)</f>
        <v>3</v>
      </c>
      <c r="K98" s="23">
        <f ca="1">SUMIF(Jogos!$S$1:$T$262, $D98, Jogos!$T$1:$T$262)+SUMIF(Jogos!$U$1:$V$262, $D98, Jogos!$V$1:$V$262)</f>
        <v>11</v>
      </c>
      <c r="L98" s="23">
        <f ca="1">SUMIF(Jogos!$S$1:$V$262, $D98, Jogos!$V$1:$V$262)+SUMIF(Jogos!$U$1:$W$262, $D98, Jogos!$W$1:$W$262)</f>
        <v>14</v>
      </c>
      <c r="M98" s="23">
        <f t="shared" ca="1" si="84"/>
        <v>-3</v>
      </c>
      <c r="N98" s="23">
        <f t="shared" ca="1" si="85"/>
        <v>39.608598908888887</v>
      </c>
      <c r="O98" s="25">
        <v>73</v>
      </c>
      <c r="P98" s="25">
        <f t="shared" ca="1" si="86"/>
        <v>39.608599888888889</v>
      </c>
      <c r="Q98" s="25">
        <f t="shared" ca="1" si="87"/>
        <v>5</v>
      </c>
    </row>
    <row r="99" spans="1:17" x14ac:dyDescent="0.15">
      <c r="A99" s="23" t="str">
        <f t="shared" ca="1" si="80"/>
        <v>2K</v>
      </c>
      <c r="B99" s="23" t="s">
        <v>34</v>
      </c>
      <c r="C99" s="23">
        <f t="shared" ca="1" si="81"/>
        <v>2</v>
      </c>
      <c r="D99" s="24" t="str">
        <f>VLOOKUP($O99, Equipes!$A$3:$B$86, 2, FALSE)</f>
        <v>Carlão PA</v>
      </c>
      <c r="E99" s="31">
        <f t="shared" si="82"/>
        <v>0.72222222222222221</v>
      </c>
      <c r="F99" s="23">
        <f t="shared" si="83"/>
        <v>13</v>
      </c>
      <c r="G99" s="23">
        <f>COUNTIF(Jogos!$M$1:$N$262, $D99)</f>
        <v>6</v>
      </c>
      <c r="H99" s="23">
        <f>COUNTIF(Jogos!$O$1:$O$262, $D99)</f>
        <v>4</v>
      </c>
      <c r="I99" s="23">
        <f>COUNTIF(Jogos!$P$1:$Q$262, $D99)</f>
        <v>1</v>
      </c>
      <c r="J99" s="23">
        <f>COUNTIF(Jogos!$R$1:$R$262, $D99)</f>
        <v>1</v>
      </c>
      <c r="K99" s="23">
        <f ca="1">SUMIF(Jogos!$S$1:$T$262, $D99, Jogos!$T$1:$T$262)+SUMIF(Jogos!$U$1:$V$262, $D99, Jogos!$V$1:$V$262)</f>
        <v>13</v>
      </c>
      <c r="L99" s="23">
        <f ca="1">SUMIF(Jogos!$S$1:$V$262, $D99, Jogos!$V$1:$V$262)+SUMIF(Jogos!$U$1:$W$262, $D99, Jogos!$W$1:$W$262)</f>
        <v>8</v>
      </c>
      <c r="M99" s="23">
        <f t="shared" ca="1" si="84"/>
        <v>5</v>
      </c>
      <c r="N99" s="23">
        <f t="shared" ca="1" si="85"/>
        <v>73.562734232222226</v>
      </c>
      <c r="O99" s="25">
        <v>74</v>
      </c>
      <c r="P99" s="25">
        <f t="shared" ca="1" si="86"/>
        <v>73.56273522222223</v>
      </c>
      <c r="Q99" s="25">
        <f t="shared" ca="1" si="87"/>
        <v>2</v>
      </c>
    </row>
    <row r="100" spans="1:17" x14ac:dyDescent="0.15">
      <c r="A100" s="23" t="str">
        <f t="shared" ca="1" si="80"/>
        <v>4K</v>
      </c>
      <c r="B100" s="23" t="s">
        <v>34</v>
      </c>
      <c r="C100" s="23">
        <f t="shared" ca="1" si="81"/>
        <v>4</v>
      </c>
      <c r="D100" s="24" t="str">
        <f>VLOOKUP($O100, Equipes!$A$3:$B$86, 2, FALSE)</f>
        <v>Armando Monteiro MS</v>
      </c>
      <c r="E100" s="31">
        <f t="shared" si="82"/>
        <v>0.5</v>
      </c>
      <c r="F100" s="23">
        <f t="shared" si="83"/>
        <v>9</v>
      </c>
      <c r="G100" s="23">
        <f>COUNTIF(Jogos!$M$1:$N$262, $D100)</f>
        <v>6</v>
      </c>
      <c r="H100" s="23">
        <f>COUNTIF(Jogos!$O$1:$O$262, $D100)</f>
        <v>3</v>
      </c>
      <c r="I100" s="23">
        <f>COUNTIF(Jogos!$P$1:$Q$262, $D100)</f>
        <v>0</v>
      </c>
      <c r="J100" s="23">
        <f>COUNTIF(Jogos!$R$1:$R$262, $D100)</f>
        <v>3</v>
      </c>
      <c r="K100" s="23">
        <f ca="1">SUMIF(Jogos!$S$1:$T$262, $D100, Jogos!$T$1:$T$262)+SUMIF(Jogos!$U$1:$V$262, $D100, Jogos!$V$1:$V$262)</f>
        <v>8</v>
      </c>
      <c r="L100" s="23">
        <f ca="1">SUMIF(Jogos!$S$1:$V$262, $D100, Jogos!$V$1:$V$262)+SUMIF(Jogos!$U$1:$W$262, $D100, Jogos!$W$1:$W$262)</f>
        <v>12</v>
      </c>
      <c r="M100" s="23">
        <f t="shared" ca="1" si="84"/>
        <v>-4</v>
      </c>
      <c r="N100" s="23">
        <f t="shared" ca="1" si="85"/>
        <v>50.929607000000004</v>
      </c>
      <c r="O100" s="25">
        <v>75</v>
      </c>
      <c r="P100" s="25">
        <f t="shared" ca="1" si="86"/>
        <v>50.929608000000002</v>
      </c>
      <c r="Q100" s="25">
        <f t="shared" ca="1" si="87"/>
        <v>4</v>
      </c>
    </row>
    <row r="101" spans="1:17" x14ac:dyDescent="0.15">
      <c r="A101" s="23" t="str">
        <f t="shared" ca="1" si="80"/>
        <v>6K</v>
      </c>
      <c r="B101" s="23" t="s">
        <v>34</v>
      </c>
      <c r="C101" s="23">
        <f t="shared" ca="1" si="81"/>
        <v>6</v>
      </c>
      <c r="D101" s="24" t="str">
        <f>VLOOKUP($O101, Equipes!$A$3:$B$86, 2, FALSE)</f>
        <v>João Carrasco DF</v>
      </c>
      <c r="E101" s="31">
        <f t="shared" si="82"/>
        <v>0.22222222222222221</v>
      </c>
      <c r="F101" s="23">
        <f t="shared" si="83"/>
        <v>4</v>
      </c>
      <c r="G101" s="23">
        <f>COUNTIF(Jogos!$M$1:$N$262, $D101)</f>
        <v>6</v>
      </c>
      <c r="H101" s="23">
        <f>COUNTIF(Jogos!$O$1:$O$262, $D101)</f>
        <v>1</v>
      </c>
      <c r="I101" s="23">
        <f>COUNTIF(Jogos!$P$1:$Q$262, $D101)</f>
        <v>1</v>
      </c>
      <c r="J101" s="23">
        <f>COUNTIF(Jogos!$R$1:$R$262, $D101)</f>
        <v>4</v>
      </c>
      <c r="K101" s="23">
        <f ca="1">SUMIF(Jogos!$S$1:$T$262, $D101, Jogos!$T$1:$T$262)+SUMIF(Jogos!$U$1:$V$262, $D101, Jogos!$V$1:$V$262)</f>
        <v>5</v>
      </c>
      <c r="L101" s="23">
        <f ca="1">SUMIF(Jogos!$S$1:$V$262, $D101, Jogos!$V$1:$V$262)+SUMIF(Jogos!$U$1:$W$262, $D101, Jogos!$W$1:$W$262)</f>
        <v>13</v>
      </c>
      <c r="M101" s="23">
        <f t="shared" ca="1" si="84"/>
        <v>-8</v>
      </c>
      <c r="N101" s="23">
        <f t="shared" ca="1" si="85"/>
        <v>22.631426212222223</v>
      </c>
      <c r="O101" s="25">
        <v>76</v>
      </c>
      <c r="P101" s="25">
        <f t="shared" ca="1" si="86"/>
        <v>22.631427222222221</v>
      </c>
      <c r="Q101" s="25">
        <f t="shared" ca="1" si="87"/>
        <v>6</v>
      </c>
    </row>
    <row r="102" spans="1:17" x14ac:dyDescent="0.15">
      <c r="A102" s="23" t="str">
        <f t="shared" ca="1" si="80"/>
        <v>7K</v>
      </c>
      <c r="B102" s="23" t="s">
        <v>34</v>
      </c>
      <c r="C102" s="23">
        <f t="shared" ca="1" si="81"/>
        <v>7</v>
      </c>
      <c r="D102" s="24" t="str">
        <f>VLOOKUP($O102, Equipes!$A$3:$B$86, 2, FALSE)</f>
        <v>-</v>
      </c>
      <c r="E102" s="31">
        <f t="shared" si="82"/>
        <v>0</v>
      </c>
      <c r="F102" s="23">
        <f t="shared" si="83"/>
        <v>0</v>
      </c>
      <c r="G102" s="23">
        <f>COUNTIF(Jogos!$M$1:$N$262, $D102)</f>
        <v>54</v>
      </c>
      <c r="H102" s="23">
        <f>COUNTIF(Jogos!$O$1:$O$262, $D102)</f>
        <v>0</v>
      </c>
      <c r="I102" s="23">
        <f>COUNTIF(Jogos!$P$1:$Q$262, $D102)</f>
        <v>0</v>
      </c>
      <c r="J102" s="23">
        <f>COUNTIF(Jogos!$R$1:$R$262, $D102)</f>
        <v>54</v>
      </c>
      <c r="K102" s="23">
        <f ca="1">SUMIF(Jogos!$S$1:$T$262, $D102, Jogos!$T$1:$T$262)+SUMIF(Jogos!$U$1:$V$262, $D102, Jogos!$V$1:$V$262)</f>
        <v>0</v>
      </c>
      <c r="L102" s="23">
        <f ca="1">SUMIF(Jogos!$S$1:$V$262, $D102, Jogos!$V$1:$V$262)+SUMIF(Jogos!$U$1:$W$262, $D102, Jogos!$W$1:$W$262)</f>
        <v>54</v>
      </c>
      <c r="M102" s="23">
        <f t="shared" ca="1" si="84"/>
        <v>-54</v>
      </c>
      <c r="N102" s="23">
        <f t="shared" ca="1" si="85"/>
        <v>-5.4010200000000003E-3</v>
      </c>
      <c r="O102" s="25">
        <v>77</v>
      </c>
      <c r="P102" s="25">
        <f t="shared" ca="1" si="86"/>
        <v>-5.4000000000000003E-3</v>
      </c>
      <c r="Q102" s="25">
        <f t="shared" ca="1" si="87"/>
        <v>7</v>
      </c>
    </row>
    <row r="104" spans="1:17" ht="25.5" x14ac:dyDescent="0.5">
      <c r="A104" s="23" t="s">
        <v>43</v>
      </c>
      <c r="B104" s="23" t="s">
        <v>36</v>
      </c>
      <c r="C104" s="27" t="s">
        <v>36</v>
      </c>
      <c r="D104" s="28" t="s">
        <v>44</v>
      </c>
      <c r="E104" s="30" t="s">
        <v>45</v>
      </c>
      <c r="F104" s="30" t="s">
        <v>46</v>
      </c>
      <c r="G104" s="30" t="s">
        <v>18</v>
      </c>
      <c r="H104" s="30" t="s">
        <v>19</v>
      </c>
      <c r="I104" s="30" t="s">
        <v>20</v>
      </c>
      <c r="J104" s="30" t="s">
        <v>21</v>
      </c>
      <c r="K104" s="30" t="s">
        <v>47</v>
      </c>
      <c r="L104" s="30" t="s">
        <v>48</v>
      </c>
      <c r="M104" s="30" t="s">
        <v>49</v>
      </c>
      <c r="N104" s="29" t="s">
        <v>50</v>
      </c>
    </row>
    <row r="105" spans="1:17" x14ac:dyDescent="0.15">
      <c r="A105" s="23" t="str">
        <f t="shared" ref="A105:A111" ca="1" si="88">CONCATENATE(C105,B105)</f>
        <v>3L</v>
      </c>
      <c r="B105" s="23" t="s">
        <v>36</v>
      </c>
      <c r="C105" s="23">
        <f t="shared" ref="C105:C111" ca="1" si="89">IF(SUM($G$105:$G$111)=0,0,_xlfn.RANK.EQ(N105,$N$105:$N$111))</f>
        <v>3</v>
      </c>
      <c r="D105" s="24" t="str">
        <f>VLOOKUP($O105, Equipes!$A$3:$B$86, 2, FALSE)</f>
        <v>Flávio Oliveira DF</v>
      </c>
      <c r="E105" s="31">
        <f t="shared" ref="E105:E111" si="90">IF(G105=0,0,(F105)/(G105*3))</f>
        <v>0.55555555555555558</v>
      </c>
      <c r="F105" s="23">
        <f t="shared" ref="F105:F111" si="91">(H105*3)+(I105*1)</f>
        <v>10</v>
      </c>
      <c r="G105" s="23">
        <f>COUNTIF(Jogos!$M$1:$N$262, $D105)</f>
        <v>6</v>
      </c>
      <c r="H105" s="23">
        <f>COUNTIF(Jogos!$O$1:$O$262, $D105)</f>
        <v>3</v>
      </c>
      <c r="I105" s="23">
        <f>COUNTIF(Jogos!$P$1:$Q$262, $D105)</f>
        <v>1</v>
      </c>
      <c r="J105" s="23">
        <f>COUNTIF(Jogos!$R$1:$R$262, $D105)</f>
        <v>2</v>
      </c>
      <c r="K105" s="23">
        <f ca="1">SUMIF(Jogos!$S$1:$T$262, $D105, Jogos!$T$1:$T$262)+SUMIF(Jogos!$U$1:$V$262, $D105, Jogos!$V$1:$V$262)</f>
        <v>7</v>
      </c>
      <c r="L105" s="23">
        <f ca="1">SUMIF(Jogos!$S$1:$V$262, $D105, Jogos!$V$1:$V$262)+SUMIF(Jogos!$U$1:$W$262, $D105, Jogos!$W$1:$W$262)</f>
        <v>6</v>
      </c>
      <c r="M105" s="23">
        <f t="shared" ref="M105:M111" ca="1" si="92">K105-L105</f>
        <v>1</v>
      </c>
      <c r="N105" s="23">
        <f t="shared" ref="N105:N111" ca="1" si="93">(E105*E$3+F105*F$3+H105*H$3+M105*M$3+K105*K$3)/(E$3/100)-ROW(N105)/E$3</f>
        <v>56.585661505555557</v>
      </c>
      <c r="O105" s="25">
        <v>78</v>
      </c>
      <c r="P105" s="25">
        <f t="shared" ref="P105:P111" ca="1" si="94">(E105*E$3+F105*F$3+H105*H$3+M105*M$3+K105*K$3)/(E$3/100)</f>
        <v>56.585662555555558</v>
      </c>
      <c r="Q105" s="25">
        <f t="shared" ref="Q105:Q111" ca="1" si="95">IF(SUM($G$105:$G$111)=0,0,_xlfn.RANK.EQ(P105,$P$105:$P$111))</f>
        <v>3</v>
      </c>
    </row>
    <row r="106" spans="1:17" x14ac:dyDescent="0.15">
      <c r="A106" s="23" t="str">
        <f t="shared" ca="1" si="88"/>
        <v>4L</v>
      </c>
      <c r="B106" s="23" t="s">
        <v>36</v>
      </c>
      <c r="C106" s="23">
        <f t="shared" ca="1" si="89"/>
        <v>4</v>
      </c>
      <c r="D106" s="24" t="str">
        <f>VLOOKUP($O106, Equipes!$A$3:$B$86, 2, FALSE)</f>
        <v>Luis Eduardo AM</v>
      </c>
      <c r="E106" s="31">
        <f t="shared" si="90"/>
        <v>0.5</v>
      </c>
      <c r="F106" s="23">
        <f t="shared" si="91"/>
        <v>9</v>
      </c>
      <c r="G106" s="23">
        <f>COUNTIF(Jogos!$M$1:$N$262, $D106)</f>
        <v>6</v>
      </c>
      <c r="H106" s="23">
        <f>COUNTIF(Jogos!$O$1:$O$262, $D106)</f>
        <v>3</v>
      </c>
      <c r="I106" s="23">
        <f>COUNTIF(Jogos!$P$1:$Q$262, $D106)</f>
        <v>0</v>
      </c>
      <c r="J106" s="23">
        <f>COUNTIF(Jogos!$R$1:$R$262, $D106)</f>
        <v>3</v>
      </c>
      <c r="K106" s="23">
        <f ca="1">SUMIF(Jogos!$S$1:$T$262, $D106, Jogos!$T$1:$T$262)+SUMIF(Jogos!$U$1:$V$262, $D106, Jogos!$V$1:$V$262)</f>
        <v>4</v>
      </c>
      <c r="L106" s="23">
        <f ca="1">SUMIF(Jogos!$S$1:$V$262, $D106, Jogos!$V$1:$V$262)+SUMIF(Jogos!$U$1:$W$262, $D106, Jogos!$W$1:$W$262)</f>
        <v>4</v>
      </c>
      <c r="M106" s="23">
        <f t="shared" ca="1" si="92"/>
        <v>0</v>
      </c>
      <c r="N106" s="23">
        <f t="shared" ca="1" si="93"/>
        <v>50.930002939999994</v>
      </c>
      <c r="O106" s="25">
        <v>79</v>
      </c>
      <c r="P106" s="25">
        <f t="shared" ca="1" si="94"/>
        <v>50.930003999999997</v>
      </c>
      <c r="Q106" s="25">
        <f t="shared" ca="1" si="95"/>
        <v>4</v>
      </c>
    </row>
    <row r="107" spans="1:17" x14ac:dyDescent="0.15">
      <c r="A107" s="23" t="str">
        <f t="shared" ca="1" si="88"/>
        <v>6L</v>
      </c>
      <c r="B107" s="23" t="s">
        <v>36</v>
      </c>
      <c r="C107" s="23">
        <f t="shared" ca="1" si="89"/>
        <v>6</v>
      </c>
      <c r="D107" s="24" t="str">
        <f>VLOOKUP($O107, Equipes!$A$3:$B$86, 2, FALSE)</f>
        <v>Felipe Drago DF</v>
      </c>
      <c r="E107" s="31">
        <f t="shared" si="90"/>
        <v>0.3888888888888889</v>
      </c>
      <c r="F107" s="23">
        <f t="shared" si="91"/>
        <v>7</v>
      </c>
      <c r="G107" s="23">
        <f>COUNTIF(Jogos!$M$1:$N$262, $D107)</f>
        <v>6</v>
      </c>
      <c r="H107" s="23">
        <f>COUNTIF(Jogos!$O$1:$O$262, $D107)</f>
        <v>2</v>
      </c>
      <c r="I107" s="23">
        <f>COUNTIF(Jogos!$P$1:$Q$262, $D107)</f>
        <v>1</v>
      </c>
      <c r="J107" s="23">
        <f>COUNTIF(Jogos!$R$1:$R$262, $D107)</f>
        <v>3</v>
      </c>
      <c r="K107" s="23">
        <f ca="1">SUMIF(Jogos!$S$1:$T$262, $D107, Jogos!$T$1:$T$262)+SUMIF(Jogos!$U$1:$V$262, $D107, Jogos!$V$1:$V$262)</f>
        <v>5</v>
      </c>
      <c r="L107" s="23">
        <f ca="1">SUMIF(Jogos!$S$1:$V$262, $D107, Jogos!$V$1:$V$262)+SUMIF(Jogos!$U$1:$W$262, $D107, Jogos!$W$1:$W$262)</f>
        <v>8</v>
      </c>
      <c r="M107" s="23">
        <f t="shared" ca="1" si="92"/>
        <v>-3</v>
      </c>
      <c r="N107" s="23">
        <f t="shared" ca="1" si="93"/>
        <v>39.608592818888887</v>
      </c>
      <c r="O107" s="25">
        <v>80</v>
      </c>
      <c r="P107" s="25">
        <f t="shared" ca="1" si="94"/>
        <v>39.60859388888889</v>
      </c>
      <c r="Q107" s="25">
        <f t="shared" ca="1" si="95"/>
        <v>6</v>
      </c>
    </row>
    <row r="108" spans="1:17" x14ac:dyDescent="0.15">
      <c r="A108" s="23" t="str">
        <f t="shared" ca="1" si="88"/>
        <v>2L</v>
      </c>
      <c r="B108" s="23" t="s">
        <v>36</v>
      </c>
      <c r="C108" s="23">
        <f t="shared" ca="1" si="89"/>
        <v>2</v>
      </c>
      <c r="D108" s="24" t="str">
        <f>VLOOKUP($O108, Equipes!$A$3:$B$86, 2, FALSE)</f>
        <v>Heraldino RJ</v>
      </c>
      <c r="E108" s="31">
        <f t="shared" si="90"/>
        <v>0.66666666666666663</v>
      </c>
      <c r="F108" s="23">
        <f t="shared" si="91"/>
        <v>12</v>
      </c>
      <c r="G108" s="23">
        <f>COUNTIF(Jogos!$M$1:$N$262, $D108)</f>
        <v>6</v>
      </c>
      <c r="H108" s="23">
        <f>COUNTIF(Jogos!$O$1:$O$262, $D108)</f>
        <v>4</v>
      </c>
      <c r="I108" s="23">
        <f>COUNTIF(Jogos!$P$1:$Q$262, $D108)</f>
        <v>0</v>
      </c>
      <c r="J108" s="23">
        <f>COUNTIF(Jogos!$R$1:$R$262, $D108)</f>
        <v>2</v>
      </c>
      <c r="K108" s="23">
        <f ca="1">SUMIF(Jogos!$S$1:$T$262, $D108, Jogos!$T$1:$T$262)+SUMIF(Jogos!$U$1:$V$262, $D108, Jogos!$V$1:$V$262)</f>
        <v>10</v>
      </c>
      <c r="L108" s="23">
        <f ca="1">SUMIF(Jogos!$S$1:$V$262, $D108, Jogos!$V$1:$V$262)+SUMIF(Jogos!$U$1:$W$262, $D108, Jogos!$W$1:$W$262)</f>
        <v>7</v>
      </c>
      <c r="M108" s="23">
        <f t="shared" ca="1" si="92"/>
        <v>3</v>
      </c>
      <c r="N108" s="23">
        <f t="shared" ca="1" si="93"/>
        <v>67.906975586666647</v>
      </c>
      <c r="O108" s="25">
        <v>81</v>
      </c>
      <c r="P108" s="25">
        <f t="shared" ca="1" si="94"/>
        <v>67.906976666666651</v>
      </c>
      <c r="Q108" s="25">
        <f t="shared" ca="1" si="95"/>
        <v>2</v>
      </c>
    </row>
    <row r="109" spans="1:17" x14ac:dyDescent="0.15">
      <c r="A109" s="23" t="str">
        <f t="shared" ca="1" si="88"/>
        <v>1L</v>
      </c>
      <c r="B109" s="23" t="s">
        <v>36</v>
      </c>
      <c r="C109" s="23">
        <f t="shared" ca="1" si="89"/>
        <v>1</v>
      </c>
      <c r="D109" s="24" t="str">
        <f>VLOOKUP($O109, Equipes!$A$3:$B$86, 2, FALSE)</f>
        <v>Roberto Petrini PR</v>
      </c>
      <c r="E109" s="31">
        <f t="shared" si="90"/>
        <v>0.88888888888888884</v>
      </c>
      <c r="F109" s="23">
        <f t="shared" si="91"/>
        <v>16</v>
      </c>
      <c r="G109" s="23">
        <f>COUNTIF(Jogos!$M$1:$N$262, $D109)</f>
        <v>6</v>
      </c>
      <c r="H109" s="23">
        <f>COUNTIF(Jogos!$O$1:$O$262, $D109)</f>
        <v>5</v>
      </c>
      <c r="I109" s="23">
        <f>COUNTIF(Jogos!$P$1:$Q$262, $D109)</f>
        <v>1</v>
      </c>
      <c r="J109" s="23">
        <f>COUNTIF(Jogos!$R$1:$R$262, $D109)</f>
        <v>0</v>
      </c>
      <c r="K109" s="23">
        <f ca="1">SUMIF(Jogos!$S$1:$T$262, $D109, Jogos!$T$1:$T$262)+SUMIF(Jogos!$U$1:$V$262, $D109, Jogos!$V$1:$V$262)</f>
        <v>9</v>
      </c>
      <c r="L109" s="23">
        <f ca="1">SUMIF(Jogos!$S$1:$V$262, $D109, Jogos!$V$1:$V$262)+SUMIF(Jogos!$U$1:$W$262, $D109, Jogos!$W$1:$W$262)</f>
        <v>2</v>
      </c>
      <c r="M109" s="23">
        <f t="shared" ca="1" si="92"/>
        <v>7</v>
      </c>
      <c r="N109" s="23">
        <f t="shared" ca="1" si="93"/>
        <v>90.53959679888888</v>
      </c>
      <c r="O109" s="25">
        <v>82</v>
      </c>
      <c r="P109" s="25">
        <f t="shared" ca="1" si="94"/>
        <v>90.539597888888878</v>
      </c>
      <c r="Q109" s="25">
        <f t="shared" ca="1" si="95"/>
        <v>1</v>
      </c>
    </row>
    <row r="110" spans="1:17" x14ac:dyDescent="0.15">
      <c r="A110" s="23" t="str">
        <f t="shared" ca="1" si="88"/>
        <v>5L</v>
      </c>
      <c r="B110" s="23" t="s">
        <v>36</v>
      </c>
      <c r="C110" s="23">
        <f t="shared" ca="1" si="89"/>
        <v>5</v>
      </c>
      <c r="D110" s="24" t="str">
        <f>VLOOKUP($O110, Equipes!$A$3:$B$86, 2, FALSE)</f>
        <v>Rafael Santos SP</v>
      </c>
      <c r="E110" s="31">
        <f t="shared" si="90"/>
        <v>0.3888888888888889</v>
      </c>
      <c r="F110" s="23">
        <f t="shared" si="91"/>
        <v>7</v>
      </c>
      <c r="G110" s="23">
        <f>COUNTIF(Jogos!$M$1:$N$262, $D110)</f>
        <v>6</v>
      </c>
      <c r="H110" s="23">
        <f>COUNTIF(Jogos!$O$1:$O$262, $D110)</f>
        <v>2</v>
      </c>
      <c r="I110" s="23">
        <f>COUNTIF(Jogos!$P$1:$Q$262, $D110)</f>
        <v>1</v>
      </c>
      <c r="J110" s="23">
        <f>COUNTIF(Jogos!$R$1:$R$262, $D110)</f>
        <v>3</v>
      </c>
      <c r="K110" s="23">
        <f ca="1">SUMIF(Jogos!$S$1:$T$262, $D110, Jogos!$T$1:$T$262)+SUMIF(Jogos!$U$1:$V$262, $D110, Jogos!$V$1:$V$262)</f>
        <v>4</v>
      </c>
      <c r="L110" s="23">
        <f ca="1">SUMIF(Jogos!$S$1:$V$262, $D110, Jogos!$V$1:$V$262)+SUMIF(Jogos!$U$1:$W$262, $D110, Jogos!$W$1:$W$262)</f>
        <v>6</v>
      </c>
      <c r="M110" s="23">
        <f t="shared" ca="1" si="92"/>
        <v>-2</v>
      </c>
      <c r="N110" s="23">
        <f t="shared" ca="1" si="93"/>
        <v>39.608691788888891</v>
      </c>
      <c r="O110" s="25">
        <v>83</v>
      </c>
      <c r="P110" s="25">
        <f t="shared" ca="1" si="94"/>
        <v>39.608692888888889</v>
      </c>
      <c r="Q110" s="25">
        <f t="shared" ca="1" si="95"/>
        <v>5</v>
      </c>
    </row>
    <row r="111" spans="1:17" x14ac:dyDescent="0.15">
      <c r="A111" s="23" t="str">
        <f t="shared" ca="1" si="88"/>
        <v>7L</v>
      </c>
      <c r="B111" s="23" t="s">
        <v>36</v>
      </c>
      <c r="C111" s="23">
        <f t="shared" ca="1" si="89"/>
        <v>7</v>
      </c>
      <c r="D111" s="24" t="str">
        <f>VLOOKUP($O111, Equipes!$A$3:$B$86, 2, FALSE)</f>
        <v>-</v>
      </c>
      <c r="E111" s="31">
        <f t="shared" si="90"/>
        <v>0</v>
      </c>
      <c r="F111" s="23">
        <f t="shared" si="91"/>
        <v>0</v>
      </c>
      <c r="G111" s="23">
        <f>COUNTIF(Jogos!$M$1:$N$262, $D111)</f>
        <v>54</v>
      </c>
      <c r="H111" s="23">
        <f>COUNTIF(Jogos!$O$1:$O$262, $D111)</f>
        <v>0</v>
      </c>
      <c r="I111" s="23">
        <f>COUNTIF(Jogos!$P$1:$Q$262, $D111)</f>
        <v>0</v>
      </c>
      <c r="J111" s="23">
        <f>COUNTIF(Jogos!$R$1:$R$262, $D111)</f>
        <v>54</v>
      </c>
      <c r="K111" s="23">
        <f ca="1">SUMIF(Jogos!$S$1:$T$262, $D111, Jogos!$T$1:$T$262)+SUMIF(Jogos!$U$1:$V$262, $D111, Jogos!$V$1:$V$262)</f>
        <v>0</v>
      </c>
      <c r="L111" s="23">
        <f ca="1">SUMIF(Jogos!$S$1:$V$262, $D111, Jogos!$V$1:$V$262)+SUMIF(Jogos!$U$1:$W$262, $D111, Jogos!$W$1:$W$262)</f>
        <v>54</v>
      </c>
      <c r="M111" s="23">
        <f t="shared" ca="1" si="92"/>
        <v>-54</v>
      </c>
      <c r="N111" s="23">
        <f t="shared" ca="1" si="93"/>
        <v>-5.4011100000000006E-3</v>
      </c>
      <c r="O111" s="25">
        <v>84</v>
      </c>
      <c r="P111" s="25">
        <f t="shared" ca="1" si="94"/>
        <v>-5.4000000000000003E-3</v>
      </c>
      <c r="Q111" s="25">
        <f t="shared" ca="1" si="95"/>
        <v>7</v>
      </c>
    </row>
    <row r="113" spans="1:5" ht="25.5" x14ac:dyDescent="0.5">
      <c r="C113" s="27">
        <v>4</v>
      </c>
      <c r="D113" s="28" t="s">
        <v>44</v>
      </c>
    </row>
    <row r="114" spans="1:5" x14ac:dyDescent="0.15">
      <c r="A114" s="23" t="str">
        <f t="shared" ref="A114:A125" ca="1" si="96">CONCATENATE(C114 &amp; "º-4")</f>
        <v>12º-4</v>
      </c>
      <c r="B114" s="23" t="s">
        <v>79</v>
      </c>
      <c r="C114" s="23">
        <f t="shared" ref="C114:C125" ca="1" si="97">_xlfn.RANK.EQ(E114,$E$114:$E$125)</f>
        <v>12</v>
      </c>
      <c r="D114" s="24" t="str">
        <f t="shared" ref="D114:D125" ca="1" si="98">VLOOKUP($B114,$A$5:$P$111,4,FALSE)</f>
        <v>Fábio Fortes RS</v>
      </c>
      <c r="E114" s="23">
        <f t="shared" ref="E114:E125" ca="1" si="99">VLOOKUP($B114,$A$5:$P$111,16,FALSE)</f>
        <v>39.608800888888887</v>
      </c>
    </row>
    <row r="115" spans="1:5" x14ac:dyDescent="0.15">
      <c r="A115" s="23" t="str">
        <f t="shared" ca="1" si="96"/>
        <v>3º-4</v>
      </c>
      <c r="B115" s="23" t="s">
        <v>84</v>
      </c>
      <c r="C115" s="23">
        <f t="shared" ca="1" si="97"/>
        <v>3</v>
      </c>
      <c r="D115" s="24" t="str">
        <f t="shared" ca="1" si="98"/>
        <v>Bispo RJ</v>
      </c>
      <c r="E115" s="23">
        <f t="shared" ca="1" si="99"/>
        <v>56.585763555555559</v>
      </c>
    </row>
    <row r="116" spans="1:5" x14ac:dyDescent="0.15">
      <c r="A116" s="23" t="str">
        <f t="shared" ca="1" si="96"/>
        <v>8º-4</v>
      </c>
      <c r="B116" s="23" t="s">
        <v>89</v>
      </c>
      <c r="C116" s="23">
        <f t="shared" ca="1" si="97"/>
        <v>8</v>
      </c>
      <c r="D116" s="24" t="str">
        <f t="shared" ca="1" si="98"/>
        <v>Augusto Barba SM</v>
      </c>
      <c r="E116" s="23">
        <f t="shared" ca="1" si="99"/>
        <v>50.920411999999999</v>
      </c>
    </row>
    <row r="117" spans="1:5" x14ac:dyDescent="0.15">
      <c r="A117" s="23" t="str">
        <f t="shared" ca="1" si="96"/>
        <v>1º-4</v>
      </c>
      <c r="B117" s="23" t="s">
        <v>94</v>
      </c>
      <c r="C117" s="23">
        <f t="shared" ca="1" si="97"/>
        <v>1</v>
      </c>
      <c r="D117" s="24" t="str">
        <f t="shared" ca="1" si="98"/>
        <v>Antonio RJ</v>
      </c>
      <c r="E117" s="23">
        <f t="shared" ca="1" si="99"/>
        <v>67.906676666666655</v>
      </c>
    </row>
    <row r="118" spans="1:5" x14ac:dyDescent="0.15">
      <c r="A118" s="23" t="str">
        <f t="shared" ca="1" si="96"/>
        <v>4º-4</v>
      </c>
      <c r="B118" s="23" t="s">
        <v>99</v>
      </c>
      <c r="C118" s="23">
        <f t="shared" ca="1" si="97"/>
        <v>4</v>
      </c>
      <c r="D118" s="24" t="str">
        <f t="shared" ca="1" si="98"/>
        <v>Netynho PE</v>
      </c>
      <c r="E118" s="23">
        <f t="shared" ca="1" si="99"/>
        <v>56.58566455555556</v>
      </c>
    </row>
    <row r="119" spans="1:5" x14ac:dyDescent="0.15">
      <c r="A119" s="23" t="str">
        <f t="shared" ca="1" si="96"/>
        <v>10º-4</v>
      </c>
      <c r="B119" s="23" t="s">
        <v>104</v>
      </c>
      <c r="C119" s="23">
        <f t="shared" ca="1" si="97"/>
        <v>10</v>
      </c>
      <c r="D119" s="24" t="str">
        <f t="shared" ca="1" si="98"/>
        <v>Praciano CE</v>
      </c>
      <c r="E119" s="23">
        <f t="shared" ca="1" si="99"/>
        <v>50.920105</v>
      </c>
    </row>
    <row r="120" spans="1:5" x14ac:dyDescent="0.15">
      <c r="A120" s="23" t="str">
        <f t="shared" ca="1" si="96"/>
        <v>9º-4</v>
      </c>
      <c r="B120" s="23" t="s">
        <v>109</v>
      </c>
      <c r="C120" s="23">
        <f t="shared" ca="1" si="97"/>
        <v>9</v>
      </c>
      <c r="D120" s="24" t="str">
        <f t="shared" ca="1" si="98"/>
        <v>Zanella SP</v>
      </c>
      <c r="E120" s="23">
        <f t="shared" ca="1" si="99"/>
        <v>50.920208000000002</v>
      </c>
    </row>
    <row r="121" spans="1:5" x14ac:dyDescent="0.15">
      <c r="A121" s="23" t="str">
        <f t="shared" ca="1" si="96"/>
        <v>2º-4</v>
      </c>
      <c r="B121" s="23" t="s">
        <v>114</v>
      </c>
      <c r="C121" s="23">
        <f t="shared" ca="1" si="97"/>
        <v>2</v>
      </c>
      <c r="D121" s="24" t="str">
        <f t="shared" ca="1" si="98"/>
        <v>Gabriela PA</v>
      </c>
      <c r="E121" s="23">
        <f t="shared" ca="1" si="99"/>
        <v>62.24131811111112</v>
      </c>
    </row>
    <row r="122" spans="1:5" x14ac:dyDescent="0.15">
      <c r="A122" s="23" t="str">
        <f t="shared" ca="1" si="96"/>
        <v>11º-4</v>
      </c>
      <c r="B122" s="23" t="s">
        <v>119</v>
      </c>
      <c r="C122" s="23">
        <f t="shared" ca="1" si="97"/>
        <v>11</v>
      </c>
      <c r="D122" s="24" t="str">
        <f t="shared" ca="1" si="98"/>
        <v>Porphirio RJ</v>
      </c>
      <c r="E122" s="23">
        <f t="shared" ca="1" si="99"/>
        <v>45.264554444444443</v>
      </c>
    </row>
    <row r="123" spans="1:5" x14ac:dyDescent="0.15">
      <c r="A123" s="23" t="str">
        <f t="shared" ca="1" si="96"/>
        <v>5º-4</v>
      </c>
      <c r="B123" s="23" t="s">
        <v>124</v>
      </c>
      <c r="C123" s="23">
        <f t="shared" ca="1" si="97"/>
        <v>5</v>
      </c>
      <c r="D123" s="24" t="str">
        <f t="shared" ca="1" si="98"/>
        <v>César Muniz RJ</v>
      </c>
      <c r="E123" s="23">
        <f t="shared" ca="1" si="99"/>
        <v>56.585663555555563</v>
      </c>
    </row>
    <row r="124" spans="1:5" x14ac:dyDescent="0.15">
      <c r="A124" s="23" t="str">
        <f t="shared" ca="1" si="96"/>
        <v>7º-4</v>
      </c>
      <c r="B124" s="23" t="s">
        <v>129</v>
      </c>
      <c r="C124" s="23">
        <f t="shared" ca="1" si="97"/>
        <v>7</v>
      </c>
      <c r="D124" s="24" t="str">
        <f t="shared" ca="1" si="98"/>
        <v>Armando Monteiro MS</v>
      </c>
      <c r="E124" s="23">
        <f t="shared" ca="1" si="99"/>
        <v>50.929608000000002</v>
      </c>
    </row>
    <row r="125" spans="1:5" x14ac:dyDescent="0.15">
      <c r="A125" s="23" t="str">
        <f t="shared" ca="1" si="96"/>
        <v>6º-4</v>
      </c>
      <c r="B125" s="23" t="s">
        <v>134</v>
      </c>
      <c r="C125" s="23">
        <f t="shared" ca="1" si="97"/>
        <v>6</v>
      </c>
      <c r="D125" s="24" t="str">
        <f t="shared" ca="1" si="98"/>
        <v>Luis Eduardo AM</v>
      </c>
      <c r="E125" s="23">
        <f t="shared" ca="1" si="99"/>
        <v>50.930003999999997</v>
      </c>
    </row>
    <row r="128" spans="1:5" ht="25.5" x14ac:dyDescent="0.5">
      <c r="C128" s="51" t="s">
        <v>64</v>
      </c>
      <c r="D128" s="28" t="s">
        <v>44</v>
      </c>
    </row>
    <row r="129" spans="2:5" x14ac:dyDescent="0.15">
      <c r="B129" s="23" t="s">
        <v>65</v>
      </c>
      <c r="C129" s="23">
        <f t="shared" ref="C129:C170" ca="1" si="100">_xlfn.RANK.EQ(E129,$E$129:$E$170)</f>
        <v>1</v>
      </c>
      <c r="D129" s="24" t="str">
        <f t="shared" ref="D129:D170" ca="1" si="101">VLOOKUP($B129,$A$5:$P$111,4,FALSE)</f>
        <v>Paulinho DF</v>
      </c>
      <c r="E129" s="23">
        <f t="shared" ref="E129:E170" ca="1" si="102">VLOOKUP($B129,$A$5:$P$111,14,FALSE)</f>
        <v>90.539700818888889</v>
      </c>
    </row>
    <row r="130" spans="2:5" x14ac:dyDescent="0.15">
      <c r="B130" s="23" t="s">
        <v>66</v>
      </c>
      <c r="C130" s="23">
        <f t="shared" ca="1" si="100"/>
        <v>15</v>
      </c>
      <c r="D130" s="24" t="str">
        <f t="shared" ca="1" si="101"/>
        <v>Ademir RJ</v>
      </c>
      <c r="E130" s="23">
        <f t="shared" ca="1" si="102"/>
        <v>73.562632062222221</v>
      </c>
    </row>
    <row r="131" spans="2:5" x14ac:dyDescent="0.15">
      <c r="B131" s="23" t="s">
        <v>67</v>
      </c>
      <c r="C131" s="23">
        <f t="shared" ca="1" si="100"/>
        <v>30</v>
      </c>
      <c r="D131" s="24" t="str">
        <f t="shared" ca="1" si="101"/>
        <v>Marco Antonio RJ</v>
      </c>
      <c r="E131" s="23">
        <f t="shared" ca="1" si="102"/>
        <v>62.24112283111112</v>
      </c>
    </row>
    <row r="132" spans="2:5" x14ac:dyDescent="0.15">
      <c r="B132" s="23" t="s">
        <v>68</v>
      </c>
      <c r="C132" s="23">
        <f t="shared" ca="1" si="100"/>
        <v>6</v>
      </c>
      <c r="D132" s="24" t="str">
        <f t="shared" ca="1" si="101"/>
        <v>Jorge Ferraz RJ</v>
      </c>
      <c r="E132" s="23">
        <f t="shared" ca="1" si="102"/>
        <v>79.218692437777776</v>
      </c>
    </row>
    <row r="133" spans="2:5" x14ac:dyDescent="0.15">
      <c r="B133" s="23" t="s">
        <v>69</v>
      </c>
      <c r="C133" s="23">
        <f t="shared" ca="1" si="100"/>
        <v>20</v>
      </c>
      <c r="D133" s="24" t="str">
        <f t="shared" ca="1" si="101"/>
        <v>Erismar SP</v>
      </c>
      <c r="E133" s="23">
        <f t="shared" ca="1" si="102"/>
        <v>67.906878216666655</v>
      </c>
    </row>
    <row r="134" spans="2:5" x14ac:dyDescent="0.15">
      <c r="B134" s="23" t="s">
        <v>70</v>
      </c>
      <c r="C134" s="23">
        <f t="shared" ca="1" si="100"/>
        <v>7</v>
      </c>
      <c r="D134" s="24" t="str">
        <f t="shared" ca="1" si="101"/>
        <v>Ivan Falcão AM</v>
      </c>
      <c r="E134" s="23">
        <f t="shared" ca="1" si="102"/>
        <v>79.21849024777778</v>
      </c>
    </row>
    <row r="135" spans="2:5" x14ac:dyDescent="0.15">
      <c r="B135" s="23" t="s">
        <v>71</v>
      </c>
      <c r="C135" s="23">
        <f t="shared" ca="1" si="100"/>
        <v>8</v>
      </c>
      <c r="D135" s="24" t="str">
        <f t="shared" ca="1" si="101"/>
        <v>Giuseppe AM</v>
      </c>
      <c r="E135" s="23">
        <f t="shared" ca="1" si="102"/>
        <v>79.218184157777785</v>
      </c>
    </row>
    <row r="136" spans="2:5" x14ac:dyDescent="0.15">
      <c r="B136" s="23" t="s">
        <v>72</v>
      </c>
      <c r="C136" s="23">
        <f t="shared" ca="1" si="100"/>
        <v>9</v>
      </c>
      <c r="D136" s="24" t="str">
        <f t="shared" ca="1" si="101"/>
        <v>Betaressi SP</v>
      </c>
      <c r="E136" s="23">
        <f t="shared" ca="1" si="102"/>
        <v>79.218183057777779</v>
      </c>
    </row>
    <row r="137" spans="2:5" x14ac:dyDescent="0.15">
      <c r="B137" s="23" t="s">
        <v>73</v>
      </c>
      <c r="C137" s="23">
        <f t="shared" ca="1" si="100"/>
        <v>5</v>
      </c>
      <c r="D137" s="24" t="str">
        <f t="shared" ca="1" si="101"/>
        <v>Gilberto Almeida RJ</v>
      </c>
      <c r="E137" s="23">
        <f t="shared" ca="1" si="102"/>
        <v>84.883847523333344</v>
      </c>
    </row>
    <row r="138" spans="2:5" x14ac:dyDescent="0.15">
      <c r="B138" s="23" t="s">
        <v>74</v>
      </c>
      <c r="C138" s="23">
        <f t="shared" ca="1" si="100"/>
        <v>12</v>
      </c>
      <c r="D138" s="24" t="str">
        <f t="shared" ca="1" si="101"/>
        <v>André Santos RJ</v>
      </c>
      <c r="E138" s="23">
        <f t="shared" ca="1" si="102"/>
        <v>73.562836352222234</v>
      </c>
    </row>
    <row r="139" spans="2:5" x14ac:dyDescent="0.15">
      <c r="B139" s="23" t="s">
        <v>75</v>
      </c>
      <c r="C139" s="23">
        <f t="shared" ca="1" si="100"/>
        <v>4</v>
      </c>
      <c r="D139" s="24" t="str">
        <f t="shared" ca="1" si="101"/>
        <v>Galdeano SP</v>
      </c>
      <c r="E139" s="23">
        <f t="shared" ca="1" si="102"/>
        <v>84.88454736333334</v>
      </c>
    </row>
    <row r="140" spans="2:5" x14ac:dyDescent="0.15">
      <c r="B140" s="23" t="s">
        <v>76</v>
      </c>
      <c r="C140" s="23">
        <f t="shared" ca="1" si="100"/>
        <v>2</v>
      </c>
      <c r="D140" s="24" t="str">
        <f t="shared" ca="1" si="101"/>
        <v>Roberto Petrini PR</v>
      </c>
      <c r="E140" s="23">
        <f t="shared" ca="1" si="102"/>
        <v>90.53959679888888</v>
      </c>
    </row>
    <row r="141" spans="2:5" x14ac:dyDescent="0.15">
      <c r="B141" s="23" t="s">
        <v>52</v>
      </c>
      <c r="C141" s="23">
        <f t="shared" ca="1" si="100"/>
        <v>3</v>
      </c>
      <c r="D141" s="24" t="str">
        <f t="shared" ca="1" si="101"/>
        <v>George Aguiar SC</v>
      </c>
      <c r="E141" s="23">
        <f t="shared" ca="1" si="102"/>
        <v>90.539395798888876</v>
      </c>
    </row>
    <row r="142" spans="2:5" x14ac:dyDescent="0.15">
      <c r="B142" s="23" t="s">
        <v>53</v>
      </c>
      <c r="C142" s="23">
        <f t="shared" ca="1" si="100"/>
        <v>28</v>
      </c>
      <c r="D142" s="24" t="str">
        <f t="shared" ca="1" si="101"/>
        <v>Nicholas Rodrigues RJ</v>
      </c>
      <c r="E142" s="23">
        <f t="shared" ca="1" si="102"/>
        <v>62.24141893111112</v>
      </c>
    </row>
    <row r="143" spans="2:5" x14ac:dyDescent="0.15">
      <c r="B143" s="23" t="s">
        <v>54</v>
      </c>
      <c r="C143" s="23">
        <f t="shared" ca="1" si="100"/>
        <v>31</v>
      </c>
      <c r="D143" s="24" t="str">
        <f t="shared" ca="1" si="101"/>
        <v>Marcinho RJ</v>
      </c>
      <c r="E143" s="23">
        <f t="shared" ca="1" si="102"/>
        <v>56.58587031555556</v>
      </c>
    </row>
    <row r="144" spans="2:5" x14ac:dyDescent="0.15">
      <c r="B144" s="23" t="s">
        <v>55</v>
      </c>
      <c r="C144" s="23">
        <f t="shared" ca="1" si="100"/>
        <v>10</v>
      </c>
      <c r="D144" s="24" t="str">
        <f t="shared" ca="1" si="101"/>
        <v>Almir RJ</v>
      </c>
      <c r="E144" s="23">
        <f t="shared" ca="1" si="102"/>
        <v>73.563036892222215</v>
      </c>
    </row>
    <row r="145" spans="2:5" x14ac:dyDescent="0.15">
      <c r="B145" s="23" t="s">
        <v>56</v>
      </c>
      <c r="C145" s="23">
        <f t="shared" ca="1" si="100"/>
        <v>21</v>
      </c>
      <c r="D145" s="24" t="str">
        <f t="shared" ca="1" si="101"/>
        <v>Sérgio Barreira SP</v>
      </c>
      <c r="E145" s="23">
        <f t="shared" ca="1" si="102"/>
        <v>67.906877226666666</v>
      </c>
    </row>
    <row r="146" spans="2:5" x14ac:dyDescent="0.15">
      <c r="B146" s="23" t="s">
        <v>57</v>
      </c>
      <c r="C146" s="23">
        <f t="shared" ca="1" si="100"/>
        <v>16</v>
      </c>
      <c r="D146" s="24" t="str">
        <f t="shared" ca="1" si="101"/>
        <v>Leo Anache MS</v>
      </c>
      <c r="E146" s="23">
        <f t="shared" ca="1" si="102"/>
        <v>67.906977146666662</v>
      </c>
    </row>
    <row r="147" spans="2:5" x14ac:dyDescent="0.15">
      <c r="B147" s="23" t="s">
        <v>58</v>
      </c>
      <c r="C147" s="23">
        <f t="shared" ca="1" si="100"/>
        <v>25</v>
      </c>
      <c r="D147" s="24" t="str">
        <f t="shared" ca="1" si="101"/>
        <v>Ruas SP</v>
      </c>
      <c r="E147" s="23">
        <f t="shared" ca="1" si="102"/>
        <v>62.241622481111115</v>
      </c>
    </row>
    <row r="148" spans="2:5" x14ac:dyDescent="0.15">
      <c r="B148" s="23" t="s">
        <v>59</v>
      </c>
      <c r="C148" s="23">
        <f t="shared" ca="1" si="100"/>
        <v>18</v>
      </c>
      <c r="D148" s="24" t="str">
        <f t="shared" ca="1" si="101"/>
        <v>Carlos André MG</v>
      </c>
      <c r="E148" s="23">
        <f t="shared" ca="1" si="102"/>
        <v>67.906973926666652</v>
      </c>
    </row>
    <row r="149" spans="2:5" x14ac:dyDescent="0.15">
      <c r="B149" s="23" t="s">
        <v>60</v>
      </c>
      <c r="C149" s="23">
        <f t="shared" ca="1" si="100"/>
        <v>24</v>
      </c>
      <c r="D149" s="24" t="str">
        <f t="shared" ca="1" si="101"/>
        <v>Valcy Jaques RJ</v>
      </c>
      <c r="E149" s="23">
        <f t="shared" ca="1" si="102"/>
        <v>62.24162331111112</v>
      </c>
    </row>
    <row r="150" spans="2:5" x14ac:dyDescent="0.15">
      <c r="B150" s="23" t="s">
        <v>61</v>
      </c>
      <c r="C150" s="23">
        <f t="shared" ca="1" si="100"/>
        <v>19</v>
      </c>
      <c r="D150" s="24" t="str">
        <f t="shared" ca="1" si="101"/>
        <v>Proença RJ</v>
      </c>
      <c r="E150" s="23">
        <f t="shared" ca="1" si="102"/>
        <v>67.906880786666662</v>
      </c>
    </row>
    <row r="151" spans="2:5" x14ac:dyDescent="0.15">
      <c r="B151" s="23" t="s">
        <v>62</v>
      </c>
      <c r="C151" s="23">
        <f t="shared" ca="1" si="100"/>
        <v>13</v>
      </c>
      <c r="D151" s="24" t="str">
        <f t="shared" ca="1" si="101"/>
        <v>Carlão PA</v>
      </c>
      <c r="E151" s="23">
        <f t="shared" ca="1" si="102"/>
        <v>73.562734232222226</v>
      </c>
    </row>
    <row r="152" spans="2:5" x14ac:dyDescent="0.15">
      <c r="B152" s="23" t="s">
        <v>63</v>
      </c>
      <c r="C152" s="23">
        <f t="shared" ca="1" si="100"/>
        <v>17</v>
      </c>
      <c r="D152" s="24" t="str">
        <f t="shared" ca="1" si="101"/>
        <v>Heraldino RJ</v>
      </c>
      <c r="E152" s="23">
        <f t="shared" ca="1" si="102"/>
        <v>67.906975586666647</v>
      </c>
    </row>
    <row r="153" spans="2:5" x14ac:dyDescent="0.15">
      <c r="B153" s="23" t="s">
        <v>78</v>
      </c>
      <c r="C153" s="23">
        <f t="shared" ca="1" si="100"/>
        <v>40</v>
      </c>
      <c r="D153" s="24" t="str">
        <f t="shared" ca="1" si="101"/>
        <v>Rodrigo Costa RJ</v>
      </c>
      <c r="E153" s="23">
        <f t="shared" ca="1" si="102"/>
        <v>56.585562495555564</v>
      </c>
    </row>
    <row r="154" spans="2:5" x14ac:dyDescent="0.15">
      <c r="B154" s="23" t="s">
        <v>83</v>
      </c>
      <c r="C154" s="23">
        <f t="shared" ca="1" si="100"/>
        <v>32</v>
      </c>
      <c r="D154" s="24" t="str">
        <f t="shared" ca="1" si="101"/>
        <v>Kojala MG</v>
      </c>
      <c r="E154" s="23">
        <f t="shared" ca="1" si="102"/>
        <v>56.585865405555559</v>
      </c>
    </row>
    <row r="155" spans="2:5" x14ac:dyDescent="0.15">
      <c r="B155" s="23" t="s">
        <v>88</v>
      </c>
      <c r="C155" s="23">
        <f t="shared" ca="1" si="100"/>
        <v>35</v>
      </c>
      <c r="D155" s="24" t="str">
        <f t="shared" ca="1" si="101"/>
        <v>Jorge Calberg PR</v>
      </c>
      <c r="E155" s="23">
        <f t="shared" ca="1" si="102"/>
        <v>56.585761295555557</v>
      </c>
    </row>
    <row r="156" spans="2:5" x14ac:dyDescent="0.15">
      <c r="B156" s="23" t="s">
        <v>93</v>
      </c>
      <c r="C156" s="23">
        <f t="shared" ca="1" si="100"/>
        <v>11</v>
      </c>
      <c r="D156" s="24" t="str">
        <f t="shared" ca="1" si="101"/>
        <v>Marcus Ohya PR</v>
      </c>
      <c r="E156" s="23">
        <f t="shared" ca="1" si="102"/>
        <v>73.562836872222235</v>
      </c>
    </row>
    <row r="157" spans="2:5" x14ac:dyDescent="0.15">
      <c r="B157" s="23" t="s">
        <v>98</v>
      </c>
      <c r="C157" s="23">
        <f t="shared" ca="1" si="100"/>
        <v>36</v>
      </c>
      <c r="D157" s="24" t="str">
        <f t="shared" ca="1" si="101"/>
        <v>Rogelton PR</v>
      </c>
      <c r="E157" s="23">
        <f t="shared" ca="1" si="102"/>
        <v>56.585761095555554</v>
      </c>
    </row>
    <row r="158" spans="2:5" x14ac:dyDescent="0.15">
      <c r="B158" s="23" t="s">
        <v>103</v>
      </c>
      <c r="C158" s="23">
        <f t="shared" ca="1" si="100"/>
        <v>27</v>
      </c>
      <c r="D158" s="24" t="str">
        <f t="shared" ca="1" si="101"/>
        <v>Leo Fernandes RJ</v>
      </c>
      <c r="E158" s="23">
        <f t="shared" ca="1" si="102"/>
        <v>62.24142056111112</v>
      </c>
    </row>
    <row r="159" spans="2:5" x14ac:dyDescent="0.15">
      <c r="B159" s="23" t="s">
        <v>108</v>
      </c>
      <c r="C159" s="23">
        <f t="shared" ca="1" si="100"/>
        <v>41</v>
      </c>
      <c r="D159" s="24" t="str">
        <f t="shared" ca="1" si="101"/>
        <v>Zé Spy RJ</v>
      </c>
      <c r="E159" s="23">
        <f t="shared" ca="1" si="102"/>
        <v>56.585561945555561</v>
      </c>
    </row>
    <row r="160" spans="2:5" x14ac:dyDescent="0.15">
      <c r="B160" s="23" t="s">
        <v>113</v>
      </c>
      <c r="C160" s="23">
        <f t="shared" ca="1" si="100"/>
        <v>26</v>
      </c>
      <c r="D160" s="24" t="str">
        <f t="shared" ca="1" si="101"/>
        <v>Harley RJ</v>
      </c>
      <c r="E160" s="23">
        <f t="shared" ca="1" si="102"/>
        <v>62.241621411111119</v>
      </c>
    </row>
    <row r="161" spans="2:5" x14ac:dyDescent="0.15">
      <c r="B161" s="23" t="s">
        <v>118</v>
      </c>
      <c r="C161" s="23">
        <f t="shared" ca="1" si="100"/>
        <v>33</v>
      </c>
      <c r="D161" s="24" t="str">
        <f t="shared" ca="1" si="101"/>
        <v>Bruno Calinçane MG</v>
      </c>
      <c r="E161" s="23">
        <f t="shared" ca="1" si="102"/>
        <v>56.585766775555562</v>
      </c>
    </row>
    <row r="162" spans="2:5" x14ac:dyDescent="0.15">
      <c r="B162" s="23" t="s">
        <v>123</v>
      </c>
      <c r="C162" s="23">
        <f t="shared" ca="1" si="100"/>
        <v>23</v>
      </c>
      <c r="D162" s="24" t="str">
        <f t="shared" ca="1" si="101"/>
        <v>Roberto Villano RJ</v>
      </c>
      <c r="E162" s="23">
        <f t="shared" ca="1" si="102"/>
        <v>67.897074776666656</v>
      </c>
    </row>
    <row r="163" spans="2:5" x14ac:dyDescent="0.15">
      <c r="B163" s="23" t="s">
        <v>128</v>
      </c>
      <c r="C163" s="23">
        <f t="shared" ca="1" si="100"/>
        <v>14</v>
      </c>
      <c r="D163" s="24" t="str">
        <f t="shared" ca="1" si="101"/>
        <v>Rafael Marques RJ</v>
      </c>
      <c r="E163" s="23">
        <f t="shared" ca="1" si="102"/>
        <v>73.562632262222223</v>
      </c>
    </row>
    <row r="164" spans="2:5" x14ac:dyDescent="0.15">
      <c r="B164" s="23" t="s">
        <v>133</v>
      </c>
      <c r="C164" s="23">
        <f t="shared" ca="1" si="100"/>
        <v>39</v>
      </c>
      <c r="D164" s="24" t="str">
        <f t="shared" ca="1" si="101"/>
        <v>Flávio Oliveira DF</v>
      </c>
      <c r="E164" s="23">
        <f t="shared" ca="1" si="102"/>
        <v>56.585661505555557</v>
      </c>
    </row>
    <row r="165" spans="2:5" x14ac:dyDescent="0.15">
      <c r="B165" s="23" t="str">
        <f ca="1">VLOOKUP("1º-4",$A$114:$B$125,2,FALSE)</f>
        <v>4D</v>
      </c>
      <c r="C165" s="23">
        <f t="shared" ca="1" si="100"/>
        <v>22</v>
      </c>
      <c r="D165" s="24" t="str">
        <f t="shared" ca="1" si="101"/>
        <v>Antonio RJ</v>
      </c>
      <c r="E165" s="23">
        <f t="shared" ca="1" si="102"/>
        <v>67.906676306666654</v>
      </c>
    </row>
    <row r="166" spans="2:5" x14ac:dyDescent="0.15">
      <c r="B166" s="23" t="str">
        <f ca="1">VLOOKUP("2º-4",$A$114:$B$125,2,FALSE)</f>
        <v>4H</v>
      </c>
      <c r="C166" s="23">
        <f t="shared" ca="1" si="100"/>
        <v>29</v>
      </c>
      <c r="D166" s="24" t="str">
        <f t="shared" ca="1" si="101"/>
        <v>Gabriela PA</v>
      </c>
      <c r="E166" s="23">
        <f t="shared" ca="1" si="102"/>
        <v>62.241317381111124</v>
      </c>
    </row>
    <row r="167" spans="2:5" x14ac:dyDescent="0.15">
      <c r="B167" s="23" t="str">
        <f ca="1">VLOOKUP("3º-4",$A$114:$B$125,2,FALSE)</f>
        <v>4B</v>
      </c>
      <c r="C167" s="23">
        <f t="shared" ca="1" si="100"/>
        <v>34</v>
      </c>
      <c r="D167" s="24" t="str">
        <f t="shared" ca="1" si="101"/>
        <v>Bispo RJ</v>
      </c>
      <c r="E167" s="23">
        <f t="shared" ca="1" si="102"/>
        <v>56.585763355555557</v>
      </c>
    </row>
    <row r="168" spans="2:5" x14ac:dyDescent="0.15">
      <c r="B168" s="23" t="str">
        <f ca="1">VLOOKUP("4º-4",$A$114:$B$125,2,FALSE)</f>
        <v>4E</v>
      </c>
      <c r="C168" s="23">
        <f t="shared" ca="1" si="100"/>
        <v>37</v>
      </c>
      <c r="D168" s="24" t="str">
        <f t="shared" ca="1" si="101"/>
        <v>Netynho PE</v>
      </c>
      <c r="E168" s="23">
        <f t="shared" ca="1" si="102"/>
        <v>56.585664085555557</v>
      </c>
    </row>
    <row r="169" spans="2:5" x14ac:dyDescent="0.15">
      <c r="B169" s="23" t="str">
        <f ca="1">VLOOKUP("5º-4",$A$114:$B$125,2,FALSE)</f>
        <v>4J</v>
      </c>
      <c r="C169" s="23">
        <f t="shared" ca="1" si="100"/>
        <v>38</v>
      </c>
      <c r="D169" s="24" t="str">
        <f t="shared" ca="1" si="101"/>
        <v>César Muniz RJ</v>
      </c>
      <c r="E169" s="23">
        <f t="shared" ca="1" si="102"/>
        <v>56.585662645555566</v>
      </c>
    </row>
    <row r="170" spans="2:5" x14ac:dyDescent="0.15">
      <c r="B170" s="23" t="str">
        <f ca="1">VLOOKUP("6º-4",$A$114:$B$125,2,FALSE)</f>
        <v>4L</v>
      </c>
      <c r="C170" s="23">
        <f t="shared" ca="1" si="100"/>
        <v>42</v>
      </c>
      <c r="D170" s="24" t="str">
        <f t="shared" ca="1" si="101"/>
        <v>Luis Eduardo AM</v>
      </c>
      <c r="E170" s="23">
        <f t="shared" ca="1" si="102"/>
        <v>50.930002939999994</v>
      </c>
    </row>
    <row r="173" spans="2:5" ht="25.5" x14ac:dyDescent="0.5">
      <c r="C173" s="52" t="s">
        <v>77</v>
      </c>
      <c r="D173" s="28" t="s">
        <v>44</v>
      </c>
    </row>
    <row r="174" spans="2:5" x14ac:dyDescent="0.15">
      <c r="B174" s="23" t="str">
        <f ca="1">VLOOKUP("7º-4",$A$114:$B$125,2,FALSE)</f>
        <v>4K</v>
      </c>
      <c r="C174" s="23">
        <f t="shared" ref="C174:C215" ca="1" si="103">_xlfn.RANK.EQ(E174,$E$174:$E$215) + 42</f>
        <v>45</v>
      </c>
      <c r="D174" s="24" t="str">
        <f t="shared" ref="D174:D215" ca="1" si="104">VLOOKUP($B174,$A$5:$P$111,4,FALSE)</f>
        <v>Armando Monteiro MS</v>
      </c>
      <c r="E174" s="23">
        <f t="shared" ref="E174:E215" ca="1" si="105">VLOOKUP($B174,$A$5:$P$111,14,FALSE)</f>
        <v>50.929607000000004</v>
      </c>
    </row>
    <row r="175" spans="2:5" x14ac:dyDescent="0.15">
      <c r="B175" s="23" t="str">
        <f ca="1">VLOOKUP("8º-4",$A$114:$B$125,2,FALSE)</f>
        <v>4C</v>
      </c>
      <c r="C175" s="23">
        <f t="shared" ca="1" si="103"/>
        <v>46</v>
      </c>
      <c r="D175" s="24" t="str">
        <f t="shared" ca="1" si="104"/>
        <v>Augusto Barba SM</v>
      </c>
      <c r="E175" s="23">
        <f t="shared" ca="1" si="105"/>
        <v>50.920411729999998</v>
      </c>
    </row>
    <row r="176" spans="2:5" x14ac:dyDescent="0.15">
      <c r="B176" s="23" t="str">
        <f ca="1">VLOOKUP("9º-4",$A$114:$B$125,2,FALSE)</f>
        <v>4G</v>
      </c>
      <c r="C176" s="23">
        <f t="shared" ca="1" si="103"/>
        <v>47</v>
      </c>
      <c r="D176" s="24" t="str">
        <f t="shared" ca="1" si="104"/>
        <v>Zanella SP</v>
      </c>
      <c r="E176" s="23">
        <f t="shared" ca="1" si="105"/>
        <v>50.920207350000005</v>
      </c>
    </row>
    <row r="177" spans="2:5" x14ac:dyDescent="0.15">
      <c r="B177" s="23" t="str">
        <f ca="1">VLOOKUP("10º-4",$A$114:$B$125,2,FALSE)</f>
        <v>4F</v>
      </c>
      <c r="C177" s="23">
        <f t="shared" ca="1" si="103"/>
        <v>48</v>
      </c>
      <c r="D177" s="24" t="str">
        <f t="shared" ca="1" si="104"/>
        <v>Praciano CE</v>
      </c>
      <c r="E177" s="23">
        <f t="shared" ca="1" si="105"/>
        <v>50.920104459999997</v>
      </c>
    </row>
    <row r="178" spans="2:5" x14ac:dyDescent="0.15">
      <c r="B178" s="23" t="str">
        <f ca="1">VLOOKUP("11º-4",$A$114:$B$125,2,FALSE)</f>
        <v>4I</v>
      </c>
      <c r="C178" s="23">
        <f t="shared" ca="1" si="103"/>
        <v>49</v>
      </c>
      <c r="D178" s="24" t="str">
        <f t="shared" ca="1" si="104"/>
        <v>Porphirio RJ</v>
      </c>
      <c r="E178" s="23">
        <f t="shared" ca="1" si="105"/>
        <v>45.264553624444446</v>
      </c>
    </row>
    <row r="179" spans="2:5" x14ac:dyDescent="0.15">
      <c r="B179" s="23" t="str">
        <f ca="1">VLOOKUP("12º-4",$A$114:$B$125,2,FALSE)</f>
        <v>4A</v>
      </c>
      <c r="C179" s="23">
        <f t="shared" ca="1" si="103"/>
        <v>52</v>
      </c>
      <c r="D179" s="24" t="str">
        <f t="shared" ca="1" si="104"/>
        <v>Fábio Fortes RS</v>
      </c>
      <c r="E179" s="23">
        <f t="shared" ca="1" si="105"/>
        <v>39.608800788888885</v>
      </c>
    </row>
    <row r="180" spans="2:5" x14ac:dyDescent="0.15">
      <c r="B180" s="23" t="s">
        <v>80</v>
      </c>
      <c r="C180" s="23">
        <f t="shared" ca="1" si="103"/>
        <v>55</v>
      </c>
      <c r="D180" s="24" t="str">
        <f t="shared" ca="1" si="104"/>
        <v>Júlio Ramos SC</v>
      </c>
      <c r="E180" s="23">
        <f t="shared" ca="1" si="105"/>
        <v>39.60869280888889</v>
      </c>
    </row>
    <row r="181" spans="2:5" x14ac:dyDescent="0.15">
      <c r="B181" s="23" t="s">
        <v>81</v>
      </c>
      <c r="C181" s="23">
        <f t="shared" ca="1" si="103"/>
        <v>67</v>
      </c>
      <c r="D181" s="24" t="str">
        <f t="shared" ca="1" si="104"/>
        <v>Flávio Campos DF</v>
      </c>
      <c r="E181" s="23">
        <f t="shared" ca="1" si="105"/>
        <v>22.631825102222219</v>
      </c>
    </row>
    <row r="182" spans="2:5" x14ac:dyDescent="0.15">
      <c r="B182" s="23" t="s">
        <v>82</v>
      </c>
      <c r="C182" s="23">
        <f t="shared" ca="1" si="103"/>
        <v>75</v>
      </c>
      <c r="D182" s="24" t="str">
        <f t="shared" ca="1" si="104"/>
        <v>Luporini SP</v>
      </c>
      <c r="E182" s="23">
        <f t="shared" ca="1" si="105"/>
        <v>-6.0010999999999994E-4</v>
      </c>
    </row>
    <row r="183" spans="2:5" x14ac:dyDescent="0.15">
      <c r="B183" s="23" t="s">
        <v>85</v>
      </c>
      <c r="C183" s="23">
        <f t="shared" ca="1" si="103"/>
        <v>54</v>
      </c>
      <c r="D183" s="24" t="str">
        <f t="shared" ca="1" si="104"/>
        <v>Cristiano MG</v>
      </c>
      <c r="E183" s="23">
        <f t="shared" ca="1" si="105"/>
        <v>39.60869469888889</v>
      </c>
    </row>
    <row r="184" spans="2:5" x14ac:dyDescent="0.15">
      <c r="B184" s="23" t="s">
        <v>86</v>
      </c>
      <c r="C184" s="23">
        <f t="shared" ca="1" si="103"/>
        <v>68</v>
      </c>
      <c r="D184" s="24" t="str">
        <f t="shared" ca="1" si="104"/>
        <v>Lander GO</v>
      </c>
      <c r="E184" s="23">
        <f t="shared" ca="1" si="105"/>
        <v>22.631723012222221</v>
      </c>
    </row>
    <row r="185" spans="2:5" x14ac:dyDescent="0.15">
      <c r="B185" s="23" t="s">
        <v>87</v>
      </c>
      <c r="C185" s="23">
        <f t="shared" ca="1" si="103"/>
        <v>74</v>
      </c>
      <c r="D185" s="24" t="str">
        <f t="shared" ca="1" si="104"/>
        <v>Ricardo Teles MS</v>
      </c>
      <c r="E185" s="23">
        <f t="shared" ca="1" si="105"/>
        <v>16.966167496666664</v>
      </c>
    </row>
    <row r="186" spans="2:5" x14ac:dyDescent="0.15">
      <c r="B186" s="23" t="s">
        <v>90</v>
      </c>
      <c r="C186" s="23">
        <f t="shared" ca="1" si="103"/>
        <v>59</v>
      </c>
      <c r="D186" s="24" t="str">
        <f t="shared" ca="1" si="104"/>
        <v>Chicones DF</v>
      </c>
      <c r="E186" s="23">
        <f t="shared" ca="1" si="105"/>
        <v>39.608493588888884</v>
      </c>
    </row>
    <row r="187" spans="2:5" x14ac:dyDescent="0.15">
      <c r="B187" s="23" t="s">
        <v>91</v>
      </c>
      <c r="C187" s="23">
        <f t="shared" ca="1" si="103"/>
        <v>64</v>
      </c>
      <c r="D187" s="24" t="str">
        <f t="shared" ca="1" si="104"/>
        <v>Davi Trigueiros PR</v>
      </c>
      <c r="E187" s="23">
        <f t="shared" ca="1" si="105"/>
        <v>33.943236083333332</v>
      </c>
    </row>
    <row r="188" spans="2:5" x14ac:dyDescent="0.15">
      <c r="B188" s="23" t="s">
        <v>92</v>
      </c>
      <c r="C188" s="23">
        <f t="shared" ca="1" si="103"/>
        <v>73</v>
      </c>
      <c r="D188" s="24" t="str">
        <f t="shared" ca="1" si="104"/>
        <v>Oswaldo Fabeni SC</v>
      </c>
      <c r="E188" s="23">
        <f t="shared" ca="1" si="105"/>
        <v>16.966273376666663</v>
      </c>
    </row>
    <row r="189" spans="2:5" x14ac:dyDescent="0.15">
      <c r="B189" s="23" t="s">
        <v>95</v>
      </c>
      <c r="C189" s="23">
        <f t="shared" ca="1" si="103"/>
        <v>63</v>
      </c>
      <c r="D189" s="24" t="str">
        <f t="shared" ca="1" si="104"/>
        <v>Léo Carioca SP</v>
      </c>
      <c r="E189" s="23">
        <f t="shared" ca="1" si="105"/>
        <v>33.952638953333327</v>
      </c>
    </row>
    <row r="190" spans="2:5" x14ac:dyDescent="0.15">
      <c r="B190" s="23" t="s">
        <v>96</v>
      </c>
      <c r="C190" s="23">
        <f t="shared" ca="1" si="103"/>
        <v>72</v>
      </c>
      <c r="D190" s="24" t="str">
        <f t="shared" ca="1" si="104"/>
        <v>Alencar SP</v>
      </c>
      <c r="E190" s="23">
        <f t="shared" ca="1" si="105"/>
        <v>16.975668296666665</v>
      </c>
    </row>
    <row r="191" spans="2:5" x14ac:dyDescent="0.15">
      <c r="B191" s="23" t="s">
        <v>97</v>
      </c>
      <c r="C191" s="23">
        <f t="shared" ca="1" si="103"/>
        <v>76</v>
      </c>
      <c r="D191" s="24" t="str">
        <f t="shared" ca="1" si="104"/>
        <v>-</v>
      </c>
      <c r="E191" s="23">
        <f t="shared" ca="1" si="105"/>
        <v>-5.4003900000000006E-3</v>
      </c>
    </row>
    <row r="192" spans="2:5" x14ac:dyDescent="0.15">
      <c r="B192" s="23" t="s">
        <v>100</v>
      </c>
      <c r="C192" s="23">
        <f t="shared" ca="1" si="103"/>
        <v>44</v>
      </c>
      <c r="D192" s="24" t="str">
        <f t="shared" ca="1" si="104"/>
        <v>Sarti Neto RJ</v>
      </c>
      <c r="E192" s="23">
        <f t="shared" ca="1" si="105"/>
        <v>56.585569125555558</v>
      </c>
    </row>
    <row r="193" spans="2:5" x14ac:dyDescent="0.15">
      <c r="B193" s="23" t="s">
        <v>101</v>
      </c>
      <c r="C193" s="23">
        <f t="shared" ca="1" si="103"/>
        <v>53</v>
      </c>
      <c r="D193" s="24" t="str">
        <f t="shared" ca="1" si="104"/>
        <v>Jhonata AM</v>
      </c>
      <c r="E193" s="23">
        <f t="shared" ca="1" si="105"/>
        <v>39.60879646888889</v>
      </c>
    </row>
    <row r="194" spans="2:5" x14ac:dyDescent="0.15">
      <c r="B194" s="23" t="s">
        <v>102</v>
      </c>
      <c r="C194" s="23">
        <f t="shared" ca="1" si="103"/>
        <v>77</v>
      </c>
      <c r="D194" s="24" t="str">
        <f t="shared" ca="1" si="104"/>
        <v>-</v>
      </c>
      <c r="E194" s="23">
        <f t="shared" ca="1" si="105"/>
        <v>-5.40048E-3</v>
      </c>
    </row>
    <row r="195" spans="2:5" x14ac:dyDescent="0.15">
      <c r="B195" s="23" t="s">
        <v>105</v>
      </c>
      <c r="C195" s="23">
        <f t="shared" ca="1" si="103"/>
        <v>65</v>
      </c>
      <c r="D195" s="24" t="str">
        <f t="shared" ca="1" si="104"/>
        <v>Ricardo Guedes SC</v>
      </c>
      <c r="E195" s="23">
        <f t="shared" ca="1" si="105"/>
        <v>33.942934823333331</v>
      </c>
    </row>
    <row r="196" spans="2:5" x14ac:dyDescent="0.15">
      <c r="B196" s="23" t="s">
        <v>106</v>
      </c>
      <c r="C196" s="23">
        <f t="shared" ca="1" si="103"/>
        <v>66</v>
      </c>
      <c r="D196" s="24" t="str">
        <f t="shared" ca="1" si="104"/>
        <v>Baby SP</v>
      </c>
      <c r="E196" s="23">
        <f t="shared" ca="1" si="105"/>
        <v>28.287382217777779</v>
      </c>
    </row>
    <row r="197" spans="2:5" x14ac:dyDescent="0.15">
      <c r="B197" s="23" t="s">
        <v>107</v>
      </c>
      <c r="C197" s="23">
        <f t="shared" ca="1" si="103"/>
        <v>78</v>
      </c>
      <c r="D197" s="24" t="str">
        <f t="shared" ca="1" si="104"/>
        <v>-</v>
      </c>
      <c r="E197" s="23">
        <f t="shared" ca="1" si="105"/>
        <v>-5.4005700000000004E-3</v>
      </c>
    </row>
    <row r="198" spans="2:5" x14ac:dyDescent="0.15">
      <c r="B198" s="23" t="s">
        <v>110</v>
      </c>
      <c r="C198" s="23">
        <f t="shared" ca="1" si="103"/>
        <v>50</v>
      </c>
      <c r="D198" s="24" t="str">
        <f t="shared" ca="1" si="104"/>
        <v>Sylvio PR</v>
      </c>
      <c r="E198" s="23">
        <f t="shared" ca="1" si="105"/>
        <v>45.264251804444434</v>
      </c>
    </row>
    <row r="199" spans="2:5" x14ac:dyDescent="0.15">
      <c r="B199" s="23" t="s">
        <v>111</v>
      </c>
      <c r="C199" s="23">
        <f t="shared" ca="1" si="103"/>
        <v>62</v>
      </c>
      <c r="D199" s="24" t="str">
        <f t="shared" ca="1" si="104"/>
        <v>Marcelo Rodrigues PR</v>
      </c>
      <c r="E199" s="23">
        <f t="shared" ca="1" si="105"/>
        <v>33.953039733333327</v>
      </c>
    </row>
    <row r="200" spans="2:5" x14ac:dyDescent="0.15">
      <c r="B200" s="23" t="s">
        <v>112</v>
      </c>
      <c r="C200" s="23">
        <f t="shared" ca="1" si="103"/>
        <v>79</v>
      </c>
      <c r="D200" s="24" t="str">
        <f t="shared" ca="1" si="104"/>
        <v>-</v>
      </c>
      <c r="E200" s="23">
        <f t="shared" ca="1" si="105"/>
        <v>-5.4006600000000007E-3</v>
      </c>
    </row>
    <row r="201" spans="2:5" x14ac:dyDescent="0.15">
      <c r="B201" s="23" t="s">
        <v>115</v>
      </c>
      <c r="C201" s="23">
        <f t="shared" ca="1" si="103"/>
        <v>51</v>
      </c>
      <c r="D201" s="24" t="str">
        <f t="shared" ca="1" si="104"/>
        <v>Rodrigo Moro SP</v>
      </c>
      <c r="E201" s="23">
        <f t="shared" ca="1" si="105"/>
        <v>39.608898178888886</v>
      </c>
    </row>
    <row r="202" spans="2:5" x14ac:dyDescent="0.15">
      <c r="B202" s="23" t="s">
        <v>116</v>
      </c>
      <c r="C202" s="23">
        <f t="shared" ca="1" si="103"/>
        <v>70</v>
      </c>
      <c r="D202" s="24" t="str">
        <f t="shared" ca="1" si="104"/>
        <v>Edmilson Chagas RJ</v>
      </c>
      <c r="E202" s="23">
        <f t="shared" ca="1" si="105"/>
        <v>22.631424532222219</v>
      </c>
    </row>
    <row r="203" spans="2:5" x14ac:dyDescent="0.15">
      <c r="B203" s="23" t="s">
        <v>117</v>
      </c>
      <c r="C203" s="23">
        <f t="shared" ca="1" si="103"/>
        <v>80</v>
      </c>
      <c r="D203" s="24" t="str">
        <f t="shared" ca="1" si="104"/>
        <v>-</v>
      </c>
      <c r="E203" s="23">
        <f t="shared" ca="1" si="105"/>
        <v>-5.4007500000000002E-3</v>
      </c>
    </row>
    <row r="204" spans="2:5" x14ac:dyDescent="0.15">
      <c r="B204" s="23" t="s">
        <v>120</v>
      </c>
      <c r="C204" s="23">
        <f t="shared" ca="1" si="103"/>
        <v>60</v>
      </c>
      <c r="D204" s="24" t="str">
        <f t="shared" ca="1" si="104"/>
        <v>Sallys Martins SP</v>
      </c>
      <c r="E204" s="23">
        <f t="shared" ca="1" si="105"/>
        <v>39.608194058888891</v>
      </c>
    </row>
    <row r="205" spans="2:5" x14ac:dyDescent="0.15">
      <c r="B205" s="23" t="s">
        <v>121</v>
      </c>
      <c r="C205" s="23">
        <f t="shared" ca="1" si="103"/>
        <v>61</v>
      </c>
      <c r="D205" s="24" t="str">
        <f t="shared" ca="1" si="104"/>
        <v>Leo Machado MG</v>
      </c>
      <c r="E205" s="23">
        <f t="shared" ca="1" si="105"/>
        <v>39.598894098888884</v>
      </c>
    </row>
    <row r="206" spans="2:5" x14ac:dyDescent="0.15">
      <c r="B206" s="23" t="s">
        <v>122</v>
      </c>
      <c r="C206" s="23">
        <f t="shared" ca="1" si="103"/>
        <v>81</v>
      </c>
      <c r="D206" s="24" t="str">
        <f t="shared" ca="1" si="104"/>
        <v>-</v>
      </c>
      <c r="E206" s="23">
        <f t="shared" ca="1" si="105"/>
        <v>-5.4008400000000005E-3</v>
      </c>
    </row>
    <row r="207" spans="2:5" x14ac:dyDescent="0.15">
      <c r="B207" s="23" t="s">
        <v>125</v>
      </c>
      <c r="C207" s="23">
        <f t="shared" ca="1" si="103"/>
        <v>43</v>
      </c>
      <c r="D207" s="24" t="str">
        <f t="shared" ca="1" si="104"/>
        <v>Zero SP</v>
      </c>
      <c r="E207" s="23">
        <f t="shared" ca="1" si="105"/>
        <v>56.585660655555557</v>
      </c>
    </row>
    <row r="208" spans="2:5" x14ac:dyDescent="0.15">
      <c r="B208" s="23" t="s">
        <v>126</v>
      </c>
      <c r="C208" s="23">
        <f t="shared" ca="1" si="103"/>
        <v>71</v>
      </c>
      <c r="D208" s="24" t="str">
        <f t="shared" ca="1" si="104"/>
        <v>Rodrigo Martins CE</v>
      </c>
      <c r="E208" s="23">
        <f t="shared" ca="1" si="105"/>
        <v>16.975872746666663</v>
      </c>
    </row>
    <row r="209" spans="2:5" x14ac:dyDescent="0.15">
      <c r="B209" s="23" t="s">
        <v>127</v>
      </c>
      <c r="C209" s="23">
        <f t="shared" ca="1" si="103"/>
        <v>82</v>
      </c>
      <c r="D209" s="24" t="str">
        <f t="shared" ca="1" si="104"/>
        <v>-</v>
      </c>
      <c r="E209" s="23">
        <f t="shared" ca="1" si="105"/>
        <v>-5.40093E-3</v>
      </c>
    </row>
    <row r="210" spans="2:5" x14ac:dyDescent="0.15">
      <c r="B210" s="23" t="s">
        <v>130</v>
      </c>
      <c r="C210" s="23">
        <f t="shared" ca="1" si="103"/>
        <v>57</v>
      </c>
      <c r="D210" s="24" t="str">
        <f t="shared" ca="1" si="104"/>
        <v>Tiago Spitz MG</v>
      </c>
      <c r="E210" s="23">
        <f t="shared" ca="1" si="105"/>
        <v>39.608598908888887</v>
      </c>
    </row>
    <row r="211" spans="2:5" x14ac:dyDescent="0.15">
      <c r="B211" s="23" t="s">
        <v>131</v>
      </c>
      <c r="C211" s="23">
        <f t="shared" ca="1" si="103"/>
        <v>69</v>
      </c>
      <c r="D211" s="24" t="str">
        <f t="shared" ca="1" si="104"/>
        <v>João Carrasco DF</v>
      </c>
      <c r="E211" s="23">
        <f t="shared" ca="1" si="105"/>
        <v>22.631426212222223</v>
      </c>
    </row>
    <row r="212" spans="2:5" x14ac:dyDescent="0.15">
      <c r="B212" s="23" t="s">
        <v>132</v>
      </c>
      <c r="C212" s="23">
        <f t="shared" ca="1" si="103"/>
        <v>83</v>
      </c>
      <c r="D212" s="24" t="str">
        <f t="shared" ca="1" si="104"/>
        <v>-</v>
      </c>
      <c r="E212" s="23">
        <f t="shared" ca="1" si="105"/>
        <v>-5.4010200000000003E-3</v>
      </c>
    </row>
    <row r="213" spans="2:5" x14ac:dyDescent="0.15">
      <c r="B213" s="23" t="s">
        <v>135</v>
      </c>
      <c r="C213" s="23">
        <f t="shared" ca="1" si="103"/>
        <v>56</v>
      </c>
      <c r="D213" s="24" t="str">
        <f t="shared" ca="1" si="104"/>
        <v>Rafael Santos SP</v>
      </c>
      <c r="E213" s="23">
        <f t="shared" ca="1" si="105"/>
        <v>39.608691788888891</v>
      </c>
    </row>
    <row r="214" spans="2:5" x14ac:dyDescent="0.15">
      <c r="B214" s="23" t="s">
        <v>136</v>
      </c>
      <c r="C214" s="23">
        <f t="shared" ca="1" si="103"/>
        <v>58</v>
      </c>
      <c r="D214" s="24" t="str">
        <f t="shared" ca="1" si="104"/>
        <v>Felipe Drago DF</v>
      </c>
      <c r="E214" s="23">
        <f t="shared" ca="1" si="105"/>
        <v>39.608592818888887</v>
      </c>
    </row>
    <row r="215" spans="2:5" x14ac:dyDescent="0.15">
      <c r="B215" s="23" t="s">
        <v>137</v>
      </c>
      <c r="C215" s="23">
        <f t="shared" ca="1" si="103"/>
        <v>84</v>
      </c>
      <c r="D215" s="24" t="str">
        <f t="shared" ca="1" si="104"/>
        <v>-</v>
      </c>
      <c r="E215" s="23">
        <f t="shared" ca="1" si="105"/>
        <v>-5.4011100000000006E-3</v>
      </c>
    </row>
  </sheetData>
  <sheetProtection algorithmName="SHA-512" hashValue="UQk3SWcFb+ig+c2tP6MZil6W7nr8pgGb8Ey2Z8gw7PE8+9NGs0Hy8ZSn0qUFu8ET4R1D0MCcoDHSNDj/FZsyeA==" saltValue="kIEttD0yEzd1KEyOrnQfOQ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DDBAF-849B-40D1-9A18-BAFC7D84079C}">
  <dimension ref="A1:M109"/>
  <sheetViews>
    <sheetView showGridLines="0" workbookViewId="0">
      <pane ySplit="1" topLeftCell="A2" activePane="bottomLeft" state="frozen"/>
      <selection pane="bottomLeft"/>
    </sheetView>
  </sheetViews>
  <sheetFormatPr defaultRowHeight="17.25" x14ac:dyDescent="0.3"/>
  <cols>
    <col min="1" max="1" width="1.7109375" style="33" customWidth="1"/>
    <col min="2" max="2" width="7.7109375" style="50" customWidth="1"/>
    <col min="3" max="3" width="40.7109375" style="35" customWidth="1"/>
    <col min="4" max="12" width="8.7109375" style="36" customWidth="1"/>
    <col min="13" max="13" width="9.140625" style="37"/>
    <col min="14" max="16384" width="9.140625" style="32"/>
  </cols>
  <sheetData>
    <row r="1" spans="1:13" ht="20.25" x14ac:dyDescent="0.3">
      <c r="B1" s="34" t="s">
        <v>227</v>
      </c>
    </row>
    <row r="2" spans="1:13" x14ac:dyDescent="0.3">
      <c r="B2" s="38" t="s">
        <v>0</v>
      </c>
    </row>
    <row r="3" spans="1:13" x14ac:dyDescent="0.3">
      <c r="B3" s="39" t="s">
        <v>27</v>
      </c>
      <c r="C3" s="40" t="s">
        <v>44</v>
      </c>
      <c r="D3" s="41" t="s">
        <v>45</v>
      </c>
      <c r="E3" s="41" t="s">
        <v>46</v>
      </c>
      <c r="F3" s="41" t="s">
        <v>18</v>
      </c>
      <c r="G3" s="41" t="s">
        <v>19</v>
      </c>
      <c r="H3" s="41" t="s">
        <v>20</v>
      </c>
      <c r="I3" s="41" t="s">
        <v>21</v>
      </c>
      <c r="J3" s="41" t="s">
        <v>47</v>
      </c>
      <c r="K3" s="41" t="s">
        <v>48</v>
      </c>
      <c r="L3" s="41" t="s">
        <v>49</v>
      </c>
    </row>
    <row r="4" spans="1:13" x14ac:dyDescent="0.3">
      <c r="A4" s="33">
        <v>1</v>
      </c>
      <c r="B4" s="42">
        <f ca="1">IFERROR(VLOOKUP($A4,ClassGrupFases!$C$6:$Q$13,15,FALSE),"")</f>
        <v>1</v>
      </c>
      <c r="C4" s="43" t="str">
        <f ca="1">IFERROR(VLOOKUP($A4,ClassGrupFases!$C$6:$Q$13,2,FALSE),"")</f>
        <v>Paulinho DF</v>
      </c>
      <c r="D4" s="44">
        <f ca="1">IFERROR(VLOOKUP($A4,ClassGrupFases!$C$6:$Q$13,3,FALSE),"")</f>
        <v>0.88888888888888884</v>
      </c>
      <c r="E4" s="45">
        <f ca="1">IFERROR(VLOOKUP($A4,ClassGrupFases!$C$6:$Q$13,4,FALSE),"")</f>
        <v>16</v>
      </c>
      <c r="F4" s="45">
        <f ca="1">IFERROR(VLOOKUP($A4,ClassGrupFases!$C$6:$Q$13,5,FALSE),"")</f>
        <v>6</v>
      </c>
      <c r="G4" s="45">
        <f ca="1">IFERROR(VLOOKUP($A4,ClassGrupFases!$C$6:$Q$13,6,FALSE),"")</f>
        <v>5</v>
      </c>
      <c r="H4" s="45">
        <f ca="1">IFERROR(VLOOKUP($A4,ClassGrupFases!$C$6:$Q$13,7,FALSE),"")</f>
        <v>1</v>
      </c>
      <c r="I4" s="45">
        <f ca="1">IFERROR(VLOOKUP($A4,ClassGrupFases!$C$6:$Q$13,8,FALSE),"")</f>
        <v>0</v>
      </c>
      <c r="J4" s="45">
        <f ca="1">IFERROR(VLOOKUP($A4,ClassGrupFases!$C$6:$Q$13,9,FALSE),"")</f>
        <v>12</v>
      </c>
      <c r="K4" s="45">
        <f ca="1">IFERROR(VLOOKUP($A4,ClassGrupFases!$C$6:$Q$13,10,FALSE),"")</f>
        <v>4</v>
      </c>
      <c r="L4" s="45">
        <f ca="1">IFERROR(VLOOKUP($A4,ClassGrupFases!$C$6:$Q$13,11,FALSE),"")</f>
        <v>8</v>
      </c>
      <c r="M4" s="37">
        <f ca="1">IFERROR(VLOOKUP($A4,ClassGrupFases!$C$6:$Q$13,1,FALSE),"")</f>
        <v>1</v>
      </c>
    </row>
    <row r="5" spans="1:13" x14ac:dyDescent="0.3">
      <c r="A5" s="33">
        <v>2</v>
      </c>
      <c r="B5" s="42">
        <f ca="1">IFERROR(VLOOKUP($A5,ClassGrupFases!$C$6:$Q$13,15,FALSE),"")</f>
        <v>2</v>
      </c>
      <c r="C5" s="43" t="str">
        <f ca="1">IFERROR(VLOOKUP($A5,ClassGrupFases!$C$6:$Q$13,2,FALSE),"")</f>
        <v>George Aguiar SC</v>
      </c>
      <c r="D5" s="44">
        <f ca="1">IFERROR(VLOOKUP($A5,ClassGrupFases!$C$6:$Q$13,3,FALSE),"")</f>
        <v>0.88888888888888884</v>
      </c>
      <c r="E5" s="45">
        <f ca="1">IFERROR(VLOOKUP($A5,ClassGrupFases!$C$6:$Q$13,4,FALSE),"")</f>
        <v>16</v>
      </c>
      <c r="F5" s="45">
        <f ca="1">IFERROR(VLOOKUP($A5,ClassGrupFases!$C$6:$Q$13,5,FALSE),"")</f>
        <v>6</v>
      </c>
      <c r="G5" s="45">
        <f ca="1">IFERROR(VLOOKUP($A5,ClassGrupFases!$C$6:$Q$13,6,FALSE),"")</f>
        <v>5</v>
      </c>
      <c r="H5" s="45">
        <f ca="1">IFERROR(VLOOKUP($A5,ClassGrupFases!$C$6:$Q$13,7,FALSE),"")</f>
        <v>1</v>
      </c>
      <c r="I5" s="45">
        <f ca="1">IFERROR(VLOOKUP($A5,ClassGrupFases!$C$6:$Q$13,8,FALSE),"")</f>
        <v>0</v>
      </c>
      <c r="J5" s="45">
        <f ca="1">IFERROR(VLOOKUP($A5,ClassGrupFases!$C$6:$Q$13,9,FALSE),"")</f>
        <v>7</v>
      </c>
      <c r="K5" s="45">
        <f ca="1">IFERROR(VLOOKUP($A5,ClassGrupFases!$C$6:$Q$13,10,FALSE),"")</f>
        <v>2</v>
      </c>
      <c r="L5" s="45">
        <f ca="1">IFERROR(VLOOKUP($A5,ClassGrupFases!$C$6:$Q$13,11,FALSE),"")</f>
        <v>5</v>
      </c>
      <c r="M5" s="37">
        <f ca="1">IFERROR(VLOOKUP($A5,ClassGrupFases!$C$6:$Q$13,1,FALSE),"")</f>
        <v>2</v>
      </c>
    </row>
    <row r="6" spans="1:13" x14ac:dyDescent="0.3">
      <c r="A6" s="33">
        <v>3</v>
      </c>
      <c r="B6" s="42">
        <f ca="1">IFERROR(VLOOKUP($A6,ClassGrupFases!$C$6:$Q$13,15,FALSE),"")</f>
        <v>3</v>
      </c>
      <c r="C6" s="43" t="str">
        <f ca="1">IFERROR(VLOOKUP($A6,ClassGrupFases!$C$6:$Q$13,2,FALSE),"")</f>
        <v>Rodrigo Costa RJ</v>
      </c>
      <c r="D6" s="44">
        <f ca="1">IFERROR(VLOOKUP($A6,ClassGrupFases!$C$6:$Q$13,3,FALSE),"")</f>
        <v>0.55555555555555558</v>
      </c>
      <c r="E6" s="45">
        <f ca="1">IFERROR(VLOOKUP($A6,ClassGrupFases!$C$6:$Q$13,4,FALSE),"")</f>
        <v>10</v>
      </c>
      <c r="F6" s="45">
        <f ca="1">IFERROR(VLOOKUP($A6,ClassGrupFases!$C$6:$Q$13,5,FALSE),"")</f>
        <v>6</v>
      </c>
      <c r="G6" s="45">
        <f ca="1">IFERROR(VLOOKUP($A6,ClassGrupFases!$C$6:$Q$13,6,FALSE),"")</f>
        <v>3</v>
      </c>
      <c r="H6" s="45">
        <f ca="1">IFERROR(VLOOKUP($A6,ClassGrupFases!$C$6:$Q$13,7,FALSE),"")</f>
        <v>1</v>
      </c>
      <c r="I6" s="45">
        <f ca="1">IFERROR(VLOOKUP($A6,ClassGrupFases!$C$6:$Q$13,8,FALSE),"")</f>
        <v>2</v>
      </c>
      <c r="J6" s="45">
        <f ca="1">IFERROR(VLOOKUP($A6,ClassGrupFases!$C$6:$Q$13,9,FALSE),"")</f>
        <v>7</v>
      </c>
      <c r="K6" s="45">
        <f ca="1">IFERROR(VLOOKUP($A6,ClassGrupFases!$C$6:$Q$13,10,FALSE),"")</f>
        <v>7</v>
      </c>
      <c r="L6" s="45">
        <f ca="1">IFERROR(VLOOKUP($A6,ClassGrupFases!$C$6:$Q$13,11,FALSE),"")</f>
        <v>0</v>
      </c>
      <c r="M6" s="37">
        <f ca="1">IFERROR(VLOOKUP($A6,ClassGrupFases!$C$6:$Q$13,1,FALSE),"")</f>
        <v>3</v>
      </c>
    </row>
    <row r="7" spans="1:13" x14ac:dyDescent="0.3">
      <c r="A7" s="33">
        <v>4</v>
      </c>
      <c r="B7" s="42">
        <f ca="1">IFERROR(VLOOKUP($A7,ClassGrupFases!$C$6:$Q$13,15,FALSE),"")</f>
        <v>4</v>
      </c>
      <c r="C7" s="43" t="str">
        <f ca="1">IFERROR(VLOOKUP($A7,ClassGrupFases!$C$6:$Q$13,2,FALSE),"")</f>
        <v>Fábio Fortes RS</v>
      </c>
      <c r="D7" s="44">
        <f ca="1">IFERROR(VLOOKUP($A7,ClassGrupFases!$C$6:$Q$13,3,FALSE),"")</f>
        <v>0.3888888888888889</v>
      </c>
      <c r="E7" s="45">
        <f ca="1">IFERROR(VLOOKUP($A7,ClassGrupFases!$C$6:$Q$13,4,FALSE),"")</f>
        <v>7</v>
      </c>
      <c r="F7" s="45">
        <f ca="1">IFERROR(VLOOKUP($A7,ClassGrupFases!$C$6:$Q$13,5,FALSE),"")</f>
        <v>6</v>
      </c>
      <c r="G7" s="45">
        <f ca="1">IFERROR(VLOOKUP($A7,ClassGrupFases!$C$6:$Q$13,6,FALSE),"")</f>
        <v>2</v>
      </c>
      <c r="H7" s="45">
        <f ca="1">IFERROR(VLOOKUP($A7,ClassGrupFases!$C$6:$Q$13,7,FALSE),"")</f>
        <v>1</v>
      </c>
      <c r="I7" s="45">
        <f ca="1">IFERROR(VLOOKUP($A7,ClassGrupFases!$C$6:$Q$13,8,FALSE),"")</f>
        <v>3</v>
      </c>
      <c r="J7" s="45">
        <f ca="1">IFERROR(VLOOKUP($A7,ClassGrupFases!$C$6:$Q$13,9,FALSE),"")</f>
        <v>12</v>
      </c>
      <c r="K7" s="45">
        <f ca="1">IFERROR(VLOOKUP($A7,ClassGrupFases!$C$6:$Q$13,10,FALSE),"")</f>
        <v>13</v>
      </c>
      <c r="L7" s="45">
        <f ca="1">IFERROR(VLOOKUP($A7,ClassGrupFases!$C$6:$Q$13,11,FALSE),"")</f>
        <v>-1</v>
      </c>
      <c r="M7" s="37">
        <f ca="1">IFERROR(VLOOKUP($A7,ClassGrupFases!$C$6:$Q$13,1,FALSE),"")</f>
        <v>4</v>
      </c>
    </row>
    <row r="8" spans="1:13" x14ac:dyDescent="0.3">
      <c r="A8" s="33">
        <v>5</v>
      </c>
      <c r="B8" s="42">
        <f ca="1">IFERROR(VLOOKUP($A8,ClassGrupFases!$C$6:$Q$13,15,FALSE),"")</f>
        <v>5</v>
      </c>
      <c r="C8" s="43" t="str">
        <f ca="1">IFERROR(VLOOKUP($A8,ClassGrupFases!$C$6:$Q$13,2,FALSE),"")</f>
        <v>Júlio Ramos SC</v>
      </c>
      <c r="D8" s="44">
        <f ca="1">IFERROR(VLOOKUP($A8,ClassGrupFases!$C$6:$Q$13,3,FALSE),"")</f>
        <v>0.3888888888888889</v>
      </c>
      <c r="E8" s="45">
        <f ca="1">IFERROR(VLOOKUP($A8,ClassGrupFases!$C$6:$Q$13,4,FALSE),"")</f>
        <v>7</v>
      </c>
      <c r="F8" s="45">
        <f ca="1">IFERROR(VLOOKUP($A8,ClassGrupFases!$C$6:$Q$13,5,FALSE),"")</f>
        <v>6</v>
      </c>
      <c r="G8" s="45">
        <f ca="1">IFERROR(VLOOKUP($A8,ClassGrupFases!$C$6:$Q$13,6,FALSE),"")</f>
        <v>2</v>
      </c>
      <c r="H8" s="45">
        <f ca="1">IFERROR(VLOOKUP($A8,ClassGrupFases!$C$6:$Q$13,7,FALSE),"")</f>
        <v>1</v>
      </c>
      <c r="I8" s="45">
        <f ca="1">IFERROR(VLOOKUP($A8,ClassGrupFases!$C$6:$Q$13,8,FALSE),"")</f>
        <v>3</v>
      </c>
      <c r="J8" s="45">
        <f ca="1">IFERROR(VLOOKUP($A8,ClassGrupFases!$C$6:$Q$13,9,FALSE),"")</f>
        <v>4</v>
      </c>
      <c r="K8" s="45">
        <f ca="1">IFERROR(VLOOKUP($A8,ClassGrupFases!$C$6:$Q$13,10,FALSE),"")</f>
        <v>6</v>
      </c>
      <c r="L8" s="45">
        <f ca="1">IFERROR(VLOOKUP($A8,ClassGrupFases!$C$6:$Q$13,11,FALSE),"")</f>
        <v>-2</v>
      </c>
      <c r="M8" s="37">
        <f ca="1">IFERROR(VLOOKUP($A8,ClassGrupFases!$C$6:$Q$13,1,FALSE),"")</f>
        <v>5</v>
      </c>
    </row>
    <row r="9" spans="1:13" x14ac:dyDescent="0.3">
      <c r="A9" s="33">
        <v>6</v>
      </c>
      <c r="B9" s="42">
        <f ca="1">IFERROR(VLOOKUP($A9,ClassGrupFases!$C$6:$Q$13,15,FALSE),"")</f>
        <v>6</v>
      </c>
      <c r="C9" s="43" t="str">
        <f ca="1">IFERROR(VLOOKUP($A9,ClassGrupFases!$C$6:$Q$13,2,FALSE),"")</f>
        <v>Flávio Campos DF</v>
      </c>
      <c r="D9" s="44">
        <f ca="1">IFERROR(VLOOKUP($A9,ClassGrupFases!$C$6:$Q$13,3,FALSE),"")</f>
        <v>0.22222222222222221</v>
      </c>
      <c r="E9" s="45">
        <f ca="1">IFERROR(VLOOKUP($A9,ClassGrupFases!$C$6:$Q$13,4,FALSE),"")</f>
        <v>4</v>
      </c>
      <c r="F9" s="45">
        <f ca="1">IFERROR(VLOOKUP($A9,ClassGrupFases!$C$6:$Q$13,5,FALSE),"")</f>
        <v>6</v>
      </c>
      <c r="G9" s="45">
        <f ca="1">IFERROR(VLOOKUP($A9,ClassGrupFases!$C$6:$Q$13,6,FALSE),"")</f>
        <v>1</v>
      </c>
      <c r="H9" s="45">
        <f ca="1">IFERROR(VLOOKUP($A9,ClassGrupFases!$C$6:$Q$13,7,FALSE),"")</f>
        <v>1</v>
      </c>
      <c r="I9" s="45">
        <f ca="1">IFERROR(VLOOKUP($A9,ClassGrupFases!$C$6:$Q$13,8,FALSE),"")</f>
        <v>4</v>
      </c>
      <c r="J9" s="45">
        <f ca="1">IFERROR(VLOOKUP($A9,ClassGrupFases!$C$6:$Q$13,9,FALSE),"")</f>
        <v>3</v>
      </c>
      <c r="K9" s="45">
        <f ca="1">IFERROR(VLOOKUP($A9,ClassGrupFases!$C$6:$Q$13,10,FALSE),"")</f>
        <v>7</v>
      </c>
      <c r="L9" s="45">
        <f ca="1">IFERROR(VLOOKUP($A9,ClassGrupFases!$C$6:$Q$13,11,FALSE),"")</f>
        <v>-4</v>
      </c>
      <c r="M9" s="37">
        <f ca="1">IFERROR(VLOOKUP($A9,ClassGrupFases!$C$6:$Q$13,1,FALSE),"")</f>
        <v>6</v>
      </c>
    </row>
    <row r="10" spans="1:13" x14ac:dyDescent="0.3">
      <c r="A10" s="33">
        <v>7</v>
      </c>
      <c r="B10" s="46">
        <f ca="1">IFERROR(VLOOKUP($A10,ClassGrupFases!$C$6:$Q$13,15,FALSE),"")</f>
        <v>7</v>
      </c>
      <c r="C10" s="47" t="str">
        <f ca="1">IFERROR(VLOOKUP($A10,ClassGrupFases!$C$6:$Q$13,2,FALSE),"")</f>
        <v>Luporini SP</v>
      </c>
      <c r="D10" s="48">
        <f ca="1">IFERROR(VLOOKUP($A10,ClassGrupFases!$C$6:$Q$13,3,FALSE),"")</f>
        <v>0</v>
      </c>
      <c r="E10" s="49">
        <f ca="1">IFERROR(VLOOKUP($A10,ClassGrupFases!$C$6:$Q$13,4,FALSE),"")</f>
        <v>0</v>
      </c>
      <c r="F10" s="49">
        <f ca="1">IFERROR(VLOOKUP($A10,ClassGrupFases!$C$6:$Q$13,5,FALSE),"")</f>
        <v>6</v>
      </c>
      <c r="G10" s="49">
        <f ca="1">IFERROR(VLOOKUP($A10,ClassGrupFases!$C$6:$Q$13,6,FALSE),"")</f>
        <v>0</v>
      </c>
      <c r="H10" s="49">
        <f ca="1">IFERROR(VLOOKUP($A10,ClassGrupFases!$C$6:$Q$13,7,FALSE),"")</f>
        <v>0</v>
      </c>
      <c r="I10" s="49">
        <f ca="1">IFERROR(VLOOKUP($A10,ClassGrupFases!$C$6:$Q$13,8,FALSE),"")</f>
        <v>6</v>
      </c>
      <c r="J10" s="49">
        <f ca="1">IFERROR(VLOOKUP($A10,ClassGrupFases!$C$6:$Q$13,9,FALSE),"")</f>
        <v>0</v>
      </c>
      <c r="K10" s="49">
        <f ca="1">IFERROR(VLOOKUP($A10,ClassGrupFases!$C$6:$Q$13,10,FALSE),"")</f>
        <v>6</v>
      </c>
      <c r="L10" s="49">
        <f ca="1">IFERROR(VLOOKUP($A10,ClassGrupFases!$C$6:$Q$13,11,FALSE),"")</f>
        <v>-6</v>
      </c>
      <c r="M10" s="37">
        <f ca="1">IFERROR(VLOOKUP($A10,ClassGrupFases!$C$6:$Q$13,1,FALSE),"")</f>
        <v>7</v>
      </c>
    </row>
    <row r="12" spans="1:13" x14ac:dyDescent="0.3">
      <c r="B12" s="39" t="s">
        <v>28</v>
      </c>
      <c r="C12" s="40" t="s">
        <v>44</v>
      </c>
      <c r="D12" s="41" t="s">
        <v>45</v>
      </c>
      <c r="E12" s="41" t="s">
        <v>46</v>
      </c>
      <c r="F12" s="41" t="s">
        <v>18</v>
      </c>
      <c r="G12" s="41" t="s">
        <v>19</v>
      </c>
      <c r="H12" s="41" t="s">
        <v>20</v>
      </c>
      <c r="I12" s="41" t="s">
        <v>21</v>
      </c>
      <c r="J12" s="41" t="s">
        <v>47</v>
      </c>
      <c r="K12" s="41" t="s">
        <v>48</v>
      </c>
      <c r="L12" s="41" t="s">
        <v>49</v>
      </c>
    </row>
    <row r="13" spans="1:13" x14ac:dyDescent="0.3">
      <c r="A13" s="33">
        <v>1</v>
      </c>
      <c r="B13" s="42">
        <f ca="1">IFERROR(VLOOKUP($A13,ClassGrupFases!$C$15:$Q$22,15,FALSE),"")</f>
        <v>1</v>
      </c>
      <c r="C13" s="43" t="str">
        <f ca="1">IFERROR(VLOOKUP($A13,ClassGrupFases!$C$15:$Q$22,2,FALSE),"")</f>
        <v>Ademir RJ</v>
      </c>
      <c r="D13" s="44">
        <f ca="1">IFERROR(VLOOKUP($A13,ClassGrupFases!$C$15:$Q$22,3,FALSE),"")</f>
        <v>0.72222222222222221</v>
      </c>
      <c r="E13" s="45">
        <f ca="1">IFERROR(VLOOKUP($A13,ClassGrupFases!$C$15:$Q$22,4,FALSE),"")</f>
        <v>13</v>
      </c>
      <c r="F13" s="45">
        <f ca="1">IFERROR(VLOOKUP($A13,ClassGrupFases!$C$15:$Q$22,5,FALSE),"")</f>
        <v>6</v>
      </c>
      <c r="G13" s="45">
        <f ca="1">IFERROR(VLOOKUP($A13,ClassGrupFases!$C$15:$Q$22,6,FALSE),"")</f>
        <v>4</v>
      </c>
      <c r="H13" s="45">
        <f ca="1">IFERROR(VLOOKUP($A13,ClassGrupFases!$C$15:$Q$22,7,FALSE),"")</f>
        <v>1</v>
      </c>
      <c r="I13" s="45">
        <f ca="1">IFERROR(VLOOKUP($A13,ClassGrupFases!$C$15:$Q$22,8,FALSE),"")</f>
        <v>1</v>
      </c>
      <c r="J13" s="45">
        <f ca="1">IFERROR(VLOOKUP($A13,ClassGrupFases!$C$15:$Q$22,9,FALSE),"")</f>
        <v>10</v>
      </c>
      <c r="K13" s="45">
        <f ca="1">IFERROR(VLOOKUP($A13,ClassGrupFases!$C$15:$Q$22,10,FALSE),"")</f>
        <v>6</v>
      </c>
      <c r="L13" s="45">
        <f ca="1">IFERROR(VLOOKUP($A13,ClassGrupFases!$C$15:$Q$22,11,FALSE),"")</f>
        <v>4</v>
      </c>
      <c r="M13" s="37">
        <f ca="1">IFERROR(VLOOKUP($A13,ClassGrupFases!$C$15:$Q$22,1,FALSE),"")</f>
        <v>1</v>
      </c>
    </row>
    <row r="14" spans="1:13" x14ac:dyDescent="0.3">
      <c r="A14" s="33">
        <v>2</v>
      </c>
      <c r="B14" s="42">
        <f ca="1">IFERROR(VLOOKUP($A14,ClassGrupFases!$C$15:$Q$22,15,FALSE),"")</f>
        <v>2</v>
      </c>
      <c r="C14" s="43" t="str">
        <f ca="1">IFERROR(VLOOKUP($A14,ClassGrupFases!$C$15:$Q$22,2,FALSE),"")</f>
        <v>Nicholas Rodrigues RJ</v>
      </c>
      <c r="D14" s="44">
        <f ca="1">IFERROR(VLOOKUP($A14,ClassGrupFases!$C$15:$Q$22,3,FALSE),"")</f>
        <v>0.61111111111111116</v>
      </c>
      <c r="E14" s="45">
        <f ca="1">IFERROR(VLOOKUP($A14,ClassGrupFases!$C$15:$Q$22,4,FALSE),"")</f>
        <v>11</v>
      </c>
      <c r="F14" s="45">
        <f ca="1">IFERROR(VLOOKUP($A14,ClassGrupFases!$C$15:$Q$22,5,FALSE),"")</f>
        <v>6</v>
      </c>
      <c r="G14" s="45">
        <f ca="1">IFERROR(VLOOKUP($A14,ClassGrupFases!$C$15:$Q$22,6,FALSE),"")</f>
        <v>3</v>
      </c>
      <c r="H14" s="45">
        <f ca="1">IFERROR(VLOOKUP($A14,ClassGrupFases!$C$15:$Q$22,7,FALSE),"")</f>
        <v>2</v>
      </c>
      <c r="I14" s="45">
        <f ca="1">IFERROR(VLOOKUP($A14,ClassGrupFases!$C$15:$Q$22,8,FALSE),"")</f>
        <v>1</v>
      </c>
      <c r="J14" s="45">
        <f ca="1">IFERROR(VLOOKUP($A14,ClassGrupFases!$C$15:$Q$22,9,FALSE),"")</f>
        <v>8</v>
      </c>
      <c r="K14" s="45">
        <f ca="1">IFERROR(VLOOKUP($A14,ClassGrupFases!$C$15:$Q$22,10,FALSE),"")</f>
        <v>5</v>
      </c>
      <c r="L14" s="45">
        <f ca="1">IFERROR(VLOOKUP($A14,ClassGrupFases!$C$15:$Q$22,11,FALSE),"")</f>
        <v>3</v>
      </c>
      <c r="M14" s="37">
        <f ca="1">IFERROR(VLOOKUP($A14,ClassGrupFases!$C$15:$Q$22,1,FALSE),"")</f>
        <v>2</v>
      </c>
    </row>
    <row r="15" spans="1:13" x14ac:dyDescent="0.3">
      <c r="A15" s="33">
        <v>3</v>
      </c>
      <c r="B15" s="42">
        <f ca="1">IFERROR(VLOOKUP($A15,ClassGrupFases!$C$15:$Q$22,15,FALSE),"")</f>
        <v>3</v>
      </c>
      <c r="C15" s="43" t="str">
        <f ca="1">IFERROR(VLOOKUP($A15,ClassGrupFases!$C$15:$Q$22,2,FALSE),"")</f>
        <v>Kojala MG</v>
      </c>
      <c r="D15" s="44">
        <f ca="1">IFERROR(VLOOKUP($A15,ClassGrupFases!$C$15:$Q$22,3,FALSE),"")</f>
        <v>0.55555555555555558</v>
      </c>
      <c r="E15" s="45">
        <f ca="1">IFERROR(VLOOKUP($A15,ClassGrupFases!$C$15:$Q$22,4,FALSE),"")</f>
        <v>10</v>
      </c>
      <c r="F15" s="45">
        <f ca="1">IFERROR(VLOOKUP($A15,ClassGrupFases!$C$15:$Q$22,5,FALSE),"")</f>
        <v>6</v>
      </c>
      <c r="G15" s="45">
        <f ca="1">IFERROR(VLOOKUP($A15,ClassGrupFases!$C$15:$Q$22,6,FALSE),"")</f>
        <v>3</v>
      </c>
      <c r="H15" s="45">
        <f ca="1">IFERROR(VLOOKUP($A15,ClassGrupFases!$C$15:$Q$22,7,FALSE),"")</f>
        <v>1</v>
      </c>
      <c r="I15" s="45">
        <f ca="1">IFERROR(VLOOKUP($A15,ClassGrupFases!$C$15:$Q$22,8,FALSE),"")</f>
        <v>2</v>
      </c>
      <c r="J15" s="45">
        <f ca="1">IFERROR(VLOOKUP($A15,ClassGrupFases!$C$15:$Q$22,9,FALSE),"")</f>
        <v>10</v>
      </c>
      <c r="K15" s="45">
        <f ca="1">IFERROR(VLOOKUP($A15,ClassGrupFases!$C$15:$Q$22,10,FALSE),"")</f>
        <v>7</v>
      </c>
      <c r="L15" s="45">
        <f ca="1">IFERROR(VLOOKUP($A15,ClassGrupFases!$C$15:$Q$22,11,FALSE),"")</f>
        <v>3</v>
      </c>
      <c r="M15" s="37">
        <f ca="1">IFERROR(VLOOKUP($A15,ClassGrupFases!$C$15:$Q$22,1,FALSE),"")</f>
        <v>3</v>
      </c>
    </row>
    <row r="16" spans="1:13" x14ac:dyDescent="0.3">
      <c r="A16" s="33">
        <v>4</v>
      </c>
      <c r="B16" s="42">
        <f ca="1">IFERROR(VLOOKUP($A16,ClassGrupFases!$C$15:$Q$22,15,FALSE),"")</f>
        <v>4</v>
      </c>
      <c r="C16" s="43" t="str">
        <f ca="1">IFERROR(VLOOKUP($A16,ClassGrupFases!$C$15:$Q$22,2,FALSE),"")</f>
        <v>Bispo RJ</v>
      </c>
      <c r="D16" s="44">
        <f ca="1">IFERROR(VLOOKUP($A16,ClassGrupFases!$C$15:$Q$22,3,FALSE),"")</f>
        <v>0.55555555555555558</v>
      </c>
      <c r="E16" s="45">
        <f ca="1">IFERROR(VLOOKUP($A16,ClassGrupFases!$C$15:$Q$22,4,FALSE),"")</f>
        <v>10</v>
      </c>
      <c r="F16" s="45">
        <f ca="1">IFERROR(VLOOKUP($A16,ClassGrupFases!$C$15:$Q$22,5,FALSE),"")</f>
        <v>6</v>
      </c>
      <c r="G16" s="45">
        <f ca="1">IFERROR(VLOOKUP($A16,ClassGrupFases!$C$15:$Q$22,6,FALSE),"")</f>
        <v>3</v>
      </c>
      <c r="H16" s="45">
        <f ca="1">IFERROR(VLOOKUP($A16,ClassGrupFases!$C$15:$Q$22,7,FALSE),"")</f>
        <v>1</v>
      </c>
      <c r="I16" s="45">
        <f ca="1">IFERROR(VLOOKUP($A16,ClassGrupFases!$C$15:$Q$22,8,FALSE),"")</f>
        <v>2</v>
      </c>
      <c r="J16" s="45">
        <f ca="1">IFERROR(VLOOKUP($A16,ClassGrupFases!$C$15:$Q$22,9,FALSE),"")</f>
        <v>8</v>
      </c>
      <c r="K16" s="45">
        <f ca="1">IFERROR(VLOOKUP($A16,ClassGrupFases!$C$15:$Q$22,10,FALSE),"")</f>
        <v>6</v>
      </c>
      <c r="L16" s="45">
        <f ca="1">IFERROR(VLOOKUP($A16,ClassGrupFases!$C$15:$Q$22,11,FALSE),"")</f>
        <v>2</v>
      </c>
      <c r="M16" s="37">
        <f ca="1">IFERROR(VLOOKUP($A16,ClassGrupFases!$C$15:$Q$22,1,FALSE),"")</f>
        <v>4</v>
      </c>
    </row>
    <row r="17" spans="1:13" x14ac:dyDescent="0.3">
      <c r="A17" s="33">
        <v>5</v>
      </c>
      <c r="B17" s="42">
        <f ca="1">IFERROR(VLOOKUP($A17,ClassGrupFases!$C$15:$Q$22,15,FALSE),"")</f>
        <v>5</v>
      </c>
      <c r="C17" s="43" t="str">
        <f ca="1">IFERROR(VLOOKUP($A17,ClassGrupFases!$C$15:$Q$22,2,FALSE),"")</f>
        <v>Cristiano MG</v>
      </c>
      <c r="D17" s="44">
        <f ca="1">IFERROR(VLOOKUP($A17,ClassGrupFases!$C$15:$Q$22,3,FALSE),"")</f>
        <v>0.3888888888888889</v>
      </c>
      <c r="E17" s="45">
        <f ca="1">IFERROR(VLOOKUP($A17,ClassGrupFases!$C$15:$Q$22,4,FALSE),"")</f>
        <v>7</v>
      </c>
      <c r="F17" s="45">
        <f ca="1">IFERROR(VLOOKUP($A17,ClassGrupFases!$C$15:$Q$22,5,FALSE),"")</f>
        <v>6</v>
      </c>
      <c r="G17" s="45">
        <f ca="1">IFERROR(VLOOKUP($A17,ClassGrupFases!$C$15:$Q$22,6,FALSE),"")</f>
        <v>2</v>
      </c>
      <c r="H17" s="45">
        <f ca="1">IFERROR(VLOOKUP($A17,ClassGrupFases!$C$15:$Q$22,7,FALSE),"")</f>
        <v>1</v>
      </c>
      <c r="I17" s="45">
        <f ca="1">IFERROR(VLOOKUP($A17,ClassGrupFases!$C$15:$Q$22,8,FALSE),"")</f>
        <v>3</v>
      </c>
      <c r="J17" s="45">
        <f ca="1">IFERROR(VLOOKUP($A17,ClassGrupFases!$C$15:$Q$22,9,FALSE),"")</f>
        <v>6</v>
      </c>
      <c r="K17" s="45">
        <f ca="1">IFERROR(VLOOKUP($A17,ClassGrupFases!$C$15:$Q$22,10,FALSE),"")</f>
        <v>8</v>
      </c>
      <c r="L17" s="45">
        <f ca="1">IFERROR(VLOOKUP($A17,ClassGrupFases!$C$15:$Q$22,11,FALSE),"")</f>
        <v>-2</v>
      </c>
      <c r="M17" s="37">
        <f ca="1">IFERROR(VLOOKUP($A17,ClassGrupFases!$C$15:$Q$22,1,FALSE),"")</f>
        <v>5</v>
      </c>
    </row>
    <row r="18" spans="1:13" x14ac:dyDescent="0.3">
      <c r="A18" s="33">
        <v>6</v>
      </c>
      <c r="B18" s="42">
        <f ca="1">IFERROR(VLOOKUP($A18,ClassGrupFases!$C$15:$Q$22,15,FALSE),"")</f>
        <v>6</v>
      </c>
      <c r="C18" s="43" t="str">
        <f ca="1">IFERROR(VLOOKUP($A18,ClassGrupFases!$C$15:$Q$22,2,FALSE),"")</f>
        <v>Lander GO</v>
      </c>
      <c r="D18" s="44">
        <f ca="1">IFERROR(VLOOKUP($A18,ClassGrupFases!$C$15:$Q$22,3,FALSE),"")</f>
        <v>0.22222222222222221</v>
      </c>
      <c r="E18" s="45">
        <f ca="1">IFERROR(VLOOKUP($A18,ClassGrupFases!$C$15:$Q$22,4,FALSE),"")</f>
        <v>4</v>
      </c>
      <c r="F18" s="45">
        <f ca="1">IFERROR(VLOOKUP($A18,ClassGrupFases!$C$15:$Q$22,5,FALSE),"")</f>
        <v>6</v>
      </c>
      <c r="G18" s="45">
        <f ca="1">IFERROR(VLOOKUP($A18,ClassGrupFases!$C$15:$Q$22,6,FALSE),"")</f>
        <v>1</v>
      </c>
      <c r="H18" s="45">
        <f ca="1">IFERROR(VLOOKUP($A18,ClassGrupFases!$C$15:$Q$22,7,FALSE),"")</f>
        <v>1</v>
      </c>
      <c r="I18" s="45">
        <f ca="1">IFERROR(VLOOKUP($A18,ClassGrupFases!$C$15:$Q$22,8,FALSE),"")</f>
        <v>4</v>
      </c>
      <c r="J18" s="45">
        <f ca="1">IFERROR(VLOOKUP($A18,ClassGrupFases!$C$15:$Q$22,9,FALSE),"")</f>
        <v>1</v>
      </c>
      <c r="K18" s="45">
        <f ca="1">IFERROR(VLOOKUP($A18,ClassGrupFases!$C$15:$Q$22,10,FALSE),"")</f>
        <v>6</v>
      </c>
      <c r="L18" s="45">
        <f ca="1">IFERROR(VLOOKUP($A18,ClassGrupFases!$C$15:$Q$22,11,FALSE),"")</f>
        <v>-5</v>
      </c>
      <c r="M18" s="37">
        <f ca="1">IFERROR(VLOOKUP($A18,ClassGrupFases!$C$15:$Q$22,1,FALSE),"")</f>
        <v>6</v>
      </c>
    </row>
    <row r="19" spans="1:13" x14ac:dyDescent="0.3">
      <c r="A19" s="33">
        <v>7</v>
      </c>
      <c r="B19" s="46">
        <f ca="1">IFERROR(VLOOKUP($A19,ClassGrupFases!$C$15:$Q$22,15,FALSE),"")</f>
        <v>7</v>
      </c>
      <c r="C19" s="47" t="str">
        <f ca="1">IFERROR(VLOOKUP($A19,ClassGrupFases!$C$15:$Q$22,2,FALSE),"")</f>
        <v>Ricardo Teles MS</v>
      </c>
      <c r="D19" s="48">
        <f ca="1">IFERROR(VLOOKUP($A19,ClassGrupFases!$C$15:$Q$22,3,FALSE),"")</f>
        <v>0.16666666666666666</v>
      </c>
      <c r="E19" s="49">
        <f ca="1">IFERROR(VLOOKUP($A19,ClassGrupFases!$C$15:$Q$22,4,FALSE),"")</f>
        <v>3</v>
      </c>
      <c r="F19" s="49">
        <f ca="1">IFERROR(VLOOKUP($A19,ClassGrupFases!$C$15:$Q$22,5,FALSE),"")</f>
        <v>6</v>
      </c>
      <c r="G19" s="49">
        <f ca="1">IFERROR(VLOOKUP($A19,ClassGrupFases!$C$15:$Q$22,6,FALSE),"")</f>
        <v>0</v>
      </c>
      <c r="H19" s="49">
        <f ca="1">IFERROR(VLOOKUP($A19,ClassGrupFases!$C$15:$Q$22,7,FALSE),"")</f>
        <v>3</v>
      </c>
      <c r="I19" s="49">
        <f ca="1">IFERROR(VLOOKUP($A19,ClassGrupFases!$C$15:$Q$22,8,FALSE),"")</f>
        <v>3</v>
      </c>
      <c r="J19" s="49">
        <f ca="1">IFERROR(VLOOKUP($A19,ClassGrupFases!$C$15:$Q$22,9,FALSE),"")</f>
        <v>1</v>
      </c>
      <c r="K19" s="49">
        <f ca="1">IFERROR(VLOOKUP($A19,ClassGrupFases!$C$15:$Q$22,10,FALSE),"")</f>
        <v>6</v>
      </c>
      <c r="L19" s="49">
        <f ca="1">IFERROR(VLOOKUP($A19,ClassGrupFases!$C$15:$Q$22,11,FALSE),"")</f>
        <v>-5</v>
      </c>
      <c r="M19" s="37">
        <f ca="1">IFERROR(VLOOKUP($A19,ClassGrupFases!$C$15:$Q$22,1,FALSE),"")</f>
        <v>7</v>
      </c>
    </row>
    <row r="21" spans="1:13" x14ac:dyDescent="0.3">
      <c r="B21" s="39" t="s">
        <v>29</v>
      </c>
      <c r="C21" s="40" t="s">
        <v>44</v>
      </c>
      <c r="D21" s="41" t="s">
        <v>45</v>
      </c>
      <c r="E21" s="41" t="s">
        <v>46</v>
      </c>
      <c r="F21" s="41" t="s">
        <v>18</v>
      </c>
      <c r="G21" s="41" t="s">
        <v>19</v>
      </c>
      <c r="H21" s="41" t="s">
        <v>20</v>
      </c>
      <c r="I21" s="41" t="s">
        <v>21</v>
      </c>
      <c r="J21" s="41" t="s">
        <v>47</v>
      </c>
      <c r="K21" s="41" t="s">
        <v>48</v>
      </c>
      <c r="L21" s="41" t="s">
        <v>49</v>
      </c>
    </row>
    <row r="22" spans="1:13" x14ac:dyDescent="0.3">
      <c r="A22" s="33">
        <v>1</v>
      </c>
      <c r="B22" s="42">
        <f ca="1">IFERROR(VLOOKUP($A22,ClassGrupFases!$C$24:$Q$31,15,FALSE),"")</f>
        <v>1</v>
      </c>
      <c r="C22" s="43" t="str">
        <f ca="1">IFERROR(VLOOKUP($A22,ClassGrupFases!$C$24:$Q$31,2,FALSE),"")</f>
        <v>Marco Antonio RJ</v>
      </c>
      <c r="D22" s="44">
        <f ca="1">IFERROR(VLOOKUP($A22,ClassGrupFases!$C$24:$Q$31,3,FALSE),"")</f>
        <v>0.61111111111111116</v>
      </c>
      <c r="E22" s="45">
        <f ca="1">IFERROR(VLOOKUP($A22,ClassGrupFases!$C$24:$Q$31,4,FALSE),"")</f>
        <v>11</v>
      </c>
      <c r="F22" s="45">
        <f ca="1">IFERROR(VLOOKUP($A22,ClassGrupFases!$C$24:$Q$31,5,FALSE),"")</f>
        <v>6</v>
      </c>
      <c r="G22" s="45">
        <f ca="1">IFERROR(VLOOKUP($A22,ClassGrupFases!$C$24:$Q$31,6,FALSE),"")</f>
        <v>3</v>
      </c>
      <c r="H22" s="45">
        <f ca="1">IFERROR(VLOOKUP($A22,ClassGrupFases!$C$24:$Q$31,7,FALSE),"")</f>
        <v>2</v>
      </c>
      <c r="I22" s="45">
        <f ca="1">IFERROR(VLOOKUP($A22,ClassGrupFases!$C$24:$Q$31,8,FALSE),"")</f>
        <v>1</v>
      </c>
      <c r="J22" s="45">
        <f ca="1">IFERROR(VLOOKUP($A22,ClassGrupFases!$C$24:$Q$31,9,FALSE),"")</f>
        <v>12</v>
      </c>
      <c r="K22" s="45">
        <f ca="1">IFERROR(VLOOKUP($A22,ClassGrupFases!$C$24:$Q$31,10,FALSE),"")</f>
        <v>12</v>
      </c>
      <c r="L22" s="45">
        <f ca="1">IFERROR(VLOOKUP($A22,ClassGrupFases!$C$24:$Q$31,11,FALSE),"")</f>
        <v>0</v>
      </c>
      <c r="M22" s="37">
        <f ca="1">IFERROR(VLOOKUP($A22,ClassGrupFases!$C$24:$Q$31,1,FALSE),"")</f>
        <v>1</v>
      </c>
    </row>
    <row r="23" spans="1:13" x14ac:dyDescent="0.3">
      <c r="A23" s="33">
        <v>2</v>
      </c>
      <c r="B23" s="42">
        <f ca="1">IFERROR(VLOOKUP($A23,ClassGrupFases!$C$24:$Q$31,15,FALSE),"")</f>
        <v>2</v>
      </c>
      <c r="C23" s="43" t="str">
        <f ca="1">IFERROR(VLOOKUP($A23,ClassGrupFases!$C$24:$Q$31,2,FALSE),"")</f>
        <v>Marcinho RJ</v>
      </c>
      <c r="D23" s="44">
        <f ca="1">IFERROR(VLOOKUP($A23,ClassGrupFases!$C$24:$Q$31,3,FALSE),"")</f>
        <v>0.55555555555555558</v>
      </c>
      <c r="E23" s="45">
        <f ca="1">IFERROR(VLOOKUP($A23,ClassGrupFases!$C$24:$Q$31,4,FALSE),"")</f>
        <v>10</v>
      </c>
      <c r="F23" s="45">
        <f ca="1">IFERROR(VLOOKUP($A23,ClassGrupFases!$C$24:$Q$31,5,FALSE),"")</f>
        <v>6</v>
      </c>
      <c r="G23" s="45">
        <f ca="1">IFERROR(VLOOKUP($A23,ClassGrupFases!$C$24:$Q$31,6,FALSE),"")</f>
        <v>3</v>
      </c>
      <c r="H23" s="45">
        <f ca="1">IFERROR(VLOOKUP($A23,ClassGrupFases!$C$24:$Q$31,7,FALSE),"")</f>
        <v>1</v>
      </c>
      <c r="I23" s="45">
        <f ca="1">IFERROR(VLOOKUP($A23,ClassGrupFases!$C$24:$Q$31,8,FALSE),"")</f>
        <v>2</v>
      </c>
      <c r="J23" s="45">
        <f ca="1">IFERROR(VLOOKUP($A23,ClassGrupFases!$C$24:$Q$31,9,FALSE),"")</f>
        <v>15</v>
      </c>
      <c r="K23" s="45">
        <f ca="1">IFERROR(VLOOKUP($A23,ClassGrupFases!$C$24:$Q$31,10,FALSE),"")</f>
        <v>12</v>
      </c>
      <c r="L23" s="45">
        <f ca="1">IFERROR(VLOOKUP($A23,ClassGrupFases!$C$24:$Q$31,11,FALSE),"")</f>
        <v>3</v>
      </c>
      <c r="M23" s="37">
        <f ca="1">IFERROR(VLOOKUP($A23,ClassGrupFases!$C$24:$Q$31,1,FALSE),"")</f>
        <v>2</v>
      </c>
    </row>
    <row r="24" spans="1:13" x14ac:dyDescent="0.3">
      <c r="A24" s="33">
        <v>3</v>
      </c>
      <c r="B24" s="42">
        <f ca="1">IFERROR(VLOOKUP($A24,ClassGrupFases!$C$24:$Q$31,15,FALSE),"")</f>
        <v>3</v>
      </c>
      <c r="C24" s="43" t="str">
        <f ca="1">IFERROR(VLOOKUP($A24,ClassGrupFases!$C$24:$Q$31,2,FALSE),"")</f>
        <v>Jorge Calberg PR</v>
      </c>
      <c r="D24" s="44">
        <f ca="1">IFERROR(VLOOKUP($A24,ClassGrupFases!$C$24:$Q$31,3,FALSE),"")</f>
        <v>0.55555555555555558</v>
      </c>
      <c r="E24" s="45">
        <f ca="1">IFERROR(VLOOKUP($A24,ClassGrupFases!$C$24:$Q$31,4,FALSE),"")</f>
        <v>10</v>
      </c>
      <c r="F24" s="45">
        <f ca="1">IFERROR(VLOOKUP($A24,ClassGrupFases!$C$24:$Q$31,5,FALSE),"")</f>
        <v>6</v>
      </c>
      <c r="G24" s="45">
        <f ca="1">IFERROR(VLOOKUP($A24,ClassGrupFases!$C$24:$Q$31,6,FALSE),"")</f>
        <v>3</v>
      </c>
      <c r="H24" s="45">
        <f ca="1">IFERROR(VLOOKUP($A24,ClassGrupFases!$C$24:$Q$31,7,FALSE),"")</f>
        <v>1</v>
      </c>
      <c r="I24" s="45">
        <f ca="1">IFERROR(VLOOKUP($A24,ClassGrupFases!$C$24:$Q$31,8,FALSE),"")</f>
        <v>2</v>
      </c>
      <c r="J24" s="45">
        <f ca="1">IFERROR(VLOOKUP($A24,ClassGrupFases!$C$24:$Q$31,9,FALSE),"")</f>
        <v>6</v>
      </c>
      <c r="K24" s="45">
        <f ca="1">IFERROR(VLOOKUP($A24,ClassGrupFases!$C$24:$Q$31,10,FALSE),"")</f>
        <v>4</v>
      </c>
      <c r="L24" s="45">
        <f ca="1">IFERROR(VLOOKUP($A24,ClassGrupFases!$C$24:$Q$31,11,FALSE),"")</f>
        <v>2</v>
      </c>
      <c r="M24" s="37">
        <f ca="1">IFERROR(VLOOKUP($A24,ClassGrupFases!$C$24:$Q$31,1,FALSE),"")</f>
        <v>3</v>
      </c>
    </row>
    <row r="25" spans="1:13" x14ac:dyDescent="0.3">
      <c r="A25" s="33">
        <v>4</v>
      </c>
      <c r="B25" s="42">
        <f ca="1">IFERROR(VLOOKUP($A25,ClassGrupFases!$C$24:$Q$31,15,FALSE),"")</f>
        <v>4</v>
      </c>
      <c r="C25" s="43" t="str">
        <f ca="1">IFERROR(VLOOKUP($A25,ClassGrupFases!$C$24:$Q$31,2,FALSE),"")</f>
        <v>Augusto Barba SM</v>
      </c>
      <c r="D25" s="44">
        <f ca="1">IFERROR(VLOOKUP($A25,ClassGrupFases!$C$24:$Q$31,3,FALSE),"")</f>
        <v>0.5</v>
      </c>
      <c r="E25" s="45">
        <f ca="1">IFERROR(VLOOKUP($A25,ClassGrupFases!$C$24:$Q$31,4,FALSE),"")</f>
        <v>9</v>
      </c>
      <c r="F25" s="45">
        <f ca="1">IFERROR(VLOOKUP($A25,ClassGrupFases!$C$24:$Q$31,5,FALSE),"")</f>
        <v>6</v>
      </c>
      <c r="G25" s="45">
        <f ca="1">IFERROR(VLOOKUP($A25,ClassGrupFases!$C$24:$Q$31,6,FALSE),"")</f>
        <v>2</v>
      </c>
      <c r="H25" s="45">
        <f ca="1">IFERROR(VLOOKUP($A25,ClassGrupFases!$C$24:$Q$31,7,FALSE),"")</f>
        <v>3</v>
      </c>
      <c r="I25" s="45">
        <f ca="1">IFERROR(VLOOKUP($A25,ClassGrupFases!$C$24:$Q$31,8,FALSE),"")</f>
        <v>1</v>
      </c>
      <c r="J25" s="45">
        <f ca="1">IFERROR(VLOOKUP($A25,ClassGrupFases!$C$24:$Q$31,9,FALSE),"")</f>
        <v>12</v>
      </c>
      <c r="K25" s="45">
        <f ca="1">IFERROR(VLOOKUP($A25,ClassGrupFases!$C$24:$Q$31,10,FALSE),"")</f>
        <v>8</v>
      </c>
      <c r="L25" s="45">
        <f ca="1">IFERROR(VLOOKUP($A25,ClassGrupFases!$C$24:$Q$31,11,FALSE),"")</f>
        <v>4</v>
      </c>
      <c r="M25" s="37">
        <f ca="1">IFERROR(VLOOKUP($A25,ClassGrupFases!$C$24:$Q$31,1,FALSE),"")</f>
        <v>4</v>
      </c>
    </row>
    <row r="26" spans="1:13" x14ac:dyDescent="0.3">
      <c r="A26" s="33">
        <v>5</v>
      </c>
      <c r="B26" s="42">
        <f ca="1">IFERROR(VLOOKUP($A26,ClassGrupFases!$C$24:$Q$31,15,FALSE),"")</f>
        <v>5</v>
      </c>
      <c r="C26" s="43" t="str">
        <f ca="1">IFERROR(VLOOKUP($A26,ClassGrupFases!$C$24:$Q$31,2,FALSE),"")</f>
        <v>Chicones DF</v>
      </c>
      <c r="D26" s="44">
        <f ca="1">IFERROR(VLOOKUP($A26,ClassGrupFases!$C$24:$Q$31,3,FALSE),"")</f>
        <v>0.3888888888888889</v>
      </c>
      <c r="E26" s="45">
        <f ca="1">IFERROR(VLOOKUP($A26,ClassGrupFases!$C$24:$Q$31,4,FALSE),"")</f>
        <v>7</v>
      </c>
      <c r="F26" s="45">
        <f ca="1">IFERROR(VLOOKUP($A26,ClassGrupFases!$C$24:$Q$31,5,FALSE),"")</f>
        <v>6</v>
      </c>
      <c r="G26" s="45">
        <f ca="1">IFERROR(VLOOKUP($A26,ClassGrupFases!$C$24:$Q$31,6,FALSE),"")</f>
        <v>2</v>
      </c>
      <c r="H26" s="45">
        <f ca="1">IFERROR(VLOOKUP($A26,ClassGrupFases!$C$24:$Q$31,7,FALSE),"")</f>
        <v>1</v>
      </c>
      <c r="I26" s="45">
        <f ca="1">IFERROR(VLOOKUP($A26,ClassGrupFases!$C$24:$Q$31,8,FALSE),"")</f>
        <v>3</v>
      </c>
      <c r="J26" s="45">
        <f ca="1">IFERROR(VLOOKUP($A26,ClassGrupFases!$C$24:$Q$31,9,FALSE),"")</f>
        <v>5</v>
      </c>
      <c r="K26" s="45">
        <f ca="1">IFERROR(VLOOKUP($A26,ClassGrupFases!$C$24:$Q$31,10,FALSE),"")</f>
        <v>9</v>
      </c>
      <c r="L26" s="45">
        <f ca="1">IFERROR(VLOOKUP($A26,ClassGrupFases!$C$24:$Q$31,11,FALSE),"")</f>
        <v>-4</v>
      </c>
      <c r="M26" s="37">
        <f ca="1">IFERROR(VLOOKUP($A26,ClassGrupFases!$C$24:$Q$31,1,FALSE),"")</f>
        <v>5</v>
      </c>
    </row>
    <row r="27" spans="1:13" x14ac:dyDescent="0.3">
      <c r="A27" s="33">
        <v>6</v>
      </c>
      <c r="B27" s="42">
        <f ca="1">IFERROR(VLOOKUP($A27,ClassGrupFases!$C$24:$Q$31,15,FALSE),"")</f>
        <v>6</v>
      </c>
      <c r="C27" s="43" t="str">
        <f ca="1">IFERROR(VLOOKUP($A27,ClassGrupFases!$C$24:$Q$31,2,FALSE),"")</f>
        <v>Davi Trigueiros PR</v>
      </c>
      <c r="D27" s="44">
        <f ca="1">IFERROR(VLOOKUP($A27,ClassGrupFases!$C$24:$Q$31,3,FALSE),"")</f>
        <v>0.33333333333333331</v>
      </c>
      <c r="E27" s="45">
        <f ca="1">IFERROR(VLOOKUP($A27,ClassGrupFases!$C$24:$Q$31,4,FALSE),"")</f>
        <v>6</v>
      </c>
      <c r="F27" s="45">
        <f ca="1">IFERROR(VLOOKUP($A27,ClassGrupFases!$C$24:$Q$31,5,FALSE),"")</f>
        <v>6</v>
      </c>
      <c r="G27" s="45">
        <f ca="1">IFERROR(VLOOKUP($A27,ClassGrupFases!$C$24:$Q$31,6,FALSE),"")</f>
        <v>1</v>
      </c>
      <c r="H27" s="45">
        <f ca="1">IFERROR(VLOOKUP($A27,ClassGrupFases!$C$24:$Q$31,7,FALSE),"")</f>
        <v>3</v>
      </c>
      <c r="I27" s="45">
        <f ca="1">IFERROR(VLOOKUP($A27,ClassGrupFases!$C$24:$Q$31,8,FALSE),"")</f>
        <v>2</v>
      </c>
      <c r="J27" s="45">
        <f ca="1">IFERROR(VLOOKUP($A27,ClassGrupFases!$C$24:$Q$31,9,FALSE),"")</f>
        <v>3</v>
      </c>
      <c r="K27" s="45">
        <f ca="1">IFERROR(VLOOKUP($A27,ClassGrupFases!$C$24:$Q$31,10,FALSE),"")</f>
        <v>4</v>
      </c>
      <c r="L27" s="45">
        <f ca="1">IFERROR(VLOOKUP($A27,ClassGrupFases!$C$24:$Q$31,11,FALSE),"")</f>
        <v>-1</v>
      </c>
      <c r="M27" s="37">
        <f ca="1">IFERROR(VLOOKUP($A27,ClassGrupFases!$C$24:$Q$31,1,FALSE),"")</f>
        <v>6</v>
      </c>
    </row>
    <row r="28" spans="1:13" x14ac:dyDescent="0.3">
      <c r="A28" s="33">
        <v>7</v>
      </c>
      <c r="B28" s="46">
        <f ca="1">IFERROR(VLOOKUP($A28,ClassGrupFases!$C$24:$Q$31,15,FALSE),"")</f>
        <v>7</v>
      </c>
      <c r="C28" s="47" t="str">
        <f ca="1">IFERROR(VLOOKUP($A28,ClassGrupFases!$C$24:$Q$31,2,FALSE),"")</f>
        <v>Oswaldo Fabeni SC</v>
      </c>
      <c r="D28" s="48">
        <f ca="1">IFERROR(VLOOKUP($A28,ClassGrupFases!$C$24:$Q$31,3,FALSE),"")</f>
        <v>0.16666666666666666</v>
      </c>
      <c r="E28" s="49">
        <f ca="1">IFERROR(VLOOKUP($A28,ClassGrupFases!$C$24:$Q$31,4,FALSE),"")</f>
        <v>3</v>
      </c>
      <c r="F28" s="49">
        <f ca="1">IFERROR(VLOOKUP($A28,ClassGrupFases!$C$24:$Q$31,5,FALSE),"")</f>
        <v>6</v>
      </c>
      <c r="G28" s="49">
        <f ca="1">IFERROR(VLOOKUP($A28,ClassGrupFases!$C$24:$Q$31,6,FALSE),"")</f>
        <v>0</v>
      </c>
      <c r="H28" s="49">
        <f ca="1">IFERROR(VLOOKUP($A28,ClassGrupFases!$C$24:$Q$31,7,FALSE),"")</f>
        <v>3</v>
      </c>
      <c r="I28" s="49">
        <f ca="1">IFERROR(VLOOKUP($A28,ClassGrupFases!$C$24:$Q$31,8,FALSE),"")</f>
        <v>3</v>
      </c>
      <c r="J28" s="49">
        <f ca="1">IFERROR(VLOOKUP($A28,ClassGrupFases!$C$24:$Q$31,9,FALSE),"")</f>
        <v>7</v>
      </c>
      <c r="K28" s="49">
        <f ca="1">IFERROR(VLOOKUP($A28,ClassGrupFases!$C$24:$Q$31,10,FALSE),"")</f>
        <v>11</v>
      </c>
      <c r="L28" s="49">
        <f ca="1">IFERROR(VLOOKUP($A28,ClassGrupFases!$C$24:$Q$31,11,FALSE),"")</f>
        <v>-4</v>
      </c>
      <c r="M28" s="37">
        <f ca="1">IFERROR(VLOOKUP($A28,ClassGrupFases!$C$24:$Q$31,1,FALSE),"")</f>
        <v>7</v>
      </c>
    </row>
    <row r="30" spans="1:13" x14ac:dyDescent="0.3">
      <c r="B30" s="39" t="s">
        <v>21</v>
      </c>
      <c r="C30" s="40" t="s">
        <v>44</v>
      </c>
      <c r="D30" s="41" t="s">
        <v>45</v>
      </c>
      <c r="E30" s="41" t="s">
        <v>46</v>
      </c>
      <c r="F30" s="41" t="s">
        <v>18</v>
      </c>
      <c r="G30" s="41" t="s">
        <v>19</v>
      </c>
      <c r="H30" s="41" t="s">
        <v>20</v>
      </c>
      <c r="I30" s="41" t="s">
        <v>21</v>
      </c>
      <c r="J30" s="41" t="s">
        <v>47</v>
      </c>
      <c r="K30" s="41" t="s">
        <v>48</v>
      </c>
      <c r="L30" s="41" t="s">
        <v>49</v>
      </c>
    </row>
    <row r="31" spans="1:13" x14ac:dyDescent="0.3">
      <c r="A31" s="33">
        <v>1</v>
      </c>
      <c r="B31" s="42">
        <f ca="1">IFERROR(VLOOKUP($A31,ClassGrupFases!$C$33:$Q$40,15,FALSE),"")</f>
        <v>1</v>
      </c>
      <c r="C31" s="43" t="str">
        <f ca="1">IFERROR(VLOOKUP($A31,ClassGrupFases!$C$33:$Q$40,2,FALSE),"")</f>
        <v>Jorge Ferraz RJ</v>
      </c>
      <c r="D31" s="44">
        <f ca="1">IFERROR(VLOOKUP($A31,ClassGrupFases!$C$33:$Q$40,3,FALSE),"")</f>
        <v>0.77777777777777779</v>
      </c>
      <c r="E31" s="45">
        <f ca="1">IFERROR(VLOOKUP($A31,ClassGrupFases!$C$33:$Q$40,4,FALSE),"")</f>
        <v>14</v>
      </c>
      <c r="F31" s="45">
        <f ca="1">IFERROR(VLOOKUP($A31,ClassGrupFases!$C$33:$Q$40,5,FALSE),"")</f>
        <v>6</v>
      </c>
      <c r="G31" s="45">
        <f ca="1">IFERROR(VLOOKUP($A31,ClassGrupFases!$C$33:$Q$40,6,FALSE),"")</f>
        <v>4</v>
      </c>
      <c r="H31" s="45">
        <f ca="1">IFERROR(VLOOKUP($A31,ClassGrupFases!$C$33:$Q$40,7,FALSE),"")</f>
        <v>2</v>
      </c>
      <c r="I31" s="45">
        <f ca="1">IFERROR(VLOOKUP($A31,ClassGrupFases!$C$33:$Q$40,8,FALSE),"")</f>
        <v>0</v>
      </c>
      <c r="J31" s="45">
        <f ca="1">IFERROR(VLOOKUP($A31,ClassGrupFases!$C$33:$Q$40,9,FALSE),"")</f>
        <v>15</v>
      </c>
      <c r="K31" s="45">
        <f ca="1">IFERROR(VLOOKUP($A31,ClassGrupFases!$C$33:$Q$40,10,FALSE),"")</f>
        <v>6</v>
      </c>
      <c r="L31" s="45">
        <f ca="1">IFERROR(VLOOKUP($A31,ClassGrupFases!$C$33:$Q$40,11,FALSE),"")</f>
        <v>9</v>
      </c>
      <c r="M31" s="37">
        <f ca="1">IFERROR(VLOOKUP($A31,ClassGrupFases!$C$33:$Q$40,1,FALSE),"")</f>
        <v>1</v>
      </c>
    </row>
    <row r="32" spans="1:13" x14ac:dyDescent="0.3">
      <c r="A32" s="33">
        <v>2</v>
      </c>
      <c r="B32" s="42">
        <f ca="1">IFERROR(VLOOKUP($A32,ClassGrupFases!$C$33:$Q$40,15,FALSE),"")</f>
        <v>2</v>
      </c>
      <c r="C32" s="43" t="str">
        <f ca="1">IFERROR(VLOOKUP($A32,ClassGrupFases!$C$33:$Q$40,2,FALSE),"")</f>
        <v>Almir RJ</v>
      </c>
      <c r="D32" s="44">
        <f ca="1">IFERROR(VLOOKUP($A32,ClassGrupFases!$C$33:$Q$40,3,FALSE),"")</f>
        <v>0.72222222222222221</v>
      </c>
      <c r="E32" s="45">
        <f ca="1">IFERROR(VLOOKUP($A32,ClassGrupFases!$C$33:$Q$40,4,FALSE),"")</f>
        <v>13</v>
      </c>
      <c r="F32" s="45">
        <f ca="1">IFERROR(VLOOKUP($A32,ClassGrupFases!$C$33:$Q$40,5,FALSE),"")</f>
        <v>6</v>
      </c>
      <c r="G32" s="45">
        <f ca="1">IFERROR(VLOOKUP($A32,ClassGrupFases!$C$33:$Q$40,6,FALSE),"")</f>
        <v>4</v>
      </c>
      <c r="H32" s="45">
        <f ca="1">IFERROR(VLOOKUP($A32,ClassGrupFases!$C$33:$Q$40,7,FALSE),"")</f>
        <v>1</v>
      </c>
      <c r="I32" s="45">
        <f ca="1">IFERROR(VLOOKUP($A32,ClassGrupFases!$C$33:$Q$40,8,FALSE),"")</f>
        <v>1</v>
      </c>
      <c r="J32" s="45">
        <f ca="1">IFERROR(VLOOKUP($A32,ClassGrupFases!$C$33:$Q$40,9,FALSE),"")</f>
        <v>15</v>
      </c>
      <c r="K32" s="45">
        <f ca="1">IFERROR(VLOOKUP($A32,ClassGrupFases!$C$33:$Q$40,10,FALSE),"")</f>
        <v>7</v>
      </c>
      <c r="L32" s="45">
        <f ca="1">IFERROR(VLOOKUP($A32,ClassGrupFases!$C$33:$Q$40,11,FALSE),"")</f>
        <v>8</v>
      </c>
      <c r="M32" s="37">
        <f ca="1">IFERROR(VLOOKUP($A32,ClassGrupFases!$C$33:$Q$40,1,FALSE),"")</f>
        <v>2</v>
      </c>
    </row>
    <row r="33" spans="1:13" x14ac:dyDescent="0.3">
      <c r="A33" s="33">
        <v>3</v>
      </c>
      <c r="B33" s="42">
        <f ca="1">IFERROR(VLOOKUP($A33,ClassGrupFases!$C$33:$Q$40,15,FALSE),"")</f>
        <v>3</v>
      </c>
      <c r="C33" s="43" t="str">
        <f ca="1">IFERROR(VLOOKUP($A33,ClassGrupFases!$C$33:$Q$40,2,FALSE),"")</f>
        <v>Marcus Ohya PR</v>
      </c>
      <c r="D33" s="44">
        <f ca="1">IFERROR(VLOOKUP($A33,ClassGrupFases!$C$33:$Q$40,3,FALSE),"")</f>
        <v>0.72222222222222221</v>
      </c>
      <c r="E33" s="45">
        <f ca="1">IFERROR(VLOOKUP($A33,ClassGrupFases!$C$33:$Q$40,4,FALSE),"")</f>
        <v>13</v>
      </c>
      <c r="F33" s="45">
        <f ca="1">IFERROR(VLOOKUP($A33,ClassGrupFases!$C$33:$Q$40,5,FALSE),"")</f>
        <v>6</v>
      </c>
      <c r="G33" s="45">
        <f ca="1">IFERROR(VLOOKUP($A33,ClassGrupFases!$C$33:$Q$40,6,FALSE),"")</f>
        <v>4</v>
      </c>
      <c r="H33" s="45">
        <f ca="1">IFERROR(VLOOKUP($A33,ClassGrupFases!$C$33:$Q$40,7,FALSE),"")</f>
        <v>1</v>
      </c>
      <c r="I33" s="45">
        <f ca="1">IFERROR(VLOOKUP($A33,ClassGrupFases!$C$33:$Q$40,8,FALSE),"")</f>
        <v>1</v>
      </c>
      <c r="J33" s="45">
        <f ca="1">IFERROR(VLOOKUP($A33,ClassGrupFases!$C$33:$Q$40,9,FALSE),"")</f>
        <v>15</v>
      </c>
      <c r="K33" s="45">
        <f ca="1">IFERROR(VLOOKUP($A33,ClassGrupFases!$C$33:$Q$40,10,FALSE),"")</f>
        <v>9</v>
      </c>
      <c r="L33" s="45">
        <f ca="1">IFERROR(VLOOKUP($A33,ClassGrupFases!$C$33:$Q$40,11,FALSE),"")</f>
        <v>6</v>
      </c>
      <c r="M33" s="37">
        <f ca="1">IFERROR(VLOOKUP($A33,ClassGrupFases!$C$33:$Q$40,1,FALSE),"")</f>
        <v>3</v>
      </c>
    </row>
    <row r="34" spans="1:13" x14ac:dyDescent="0.3">
      <c r="A34" s="33">
        <v>4</v>
      </c>
      <c r="B34" s="42">
        <f ca="1">IFERROR(VLOOKUP($A34,ClassGrupFases!$C$33:$Q$40,15,FALSE),"")</f>
        <v>4</v>
      </c>
      <c r="C34" s="43" t="str">
        <f ca="1">IFERROR(VLOOKUP($A34,ClassGrupFases!$C$33:$Q$40,2,FALSE),"")</f>
        <v>Antonio RJ</v>
      </c>
      <c r="D34" s="44">
        <f ca="1">IFERROR(VLOOKUP($A34,ClassGrupFases!$C$33:$Q$40,3,FALSE),"")</f>
        <v>0.66666666666666663</v>
      </c>
      <c r="E34" s="45">
        <f ca="1">IFERROR(VLOOKUP($A34,ClassGrupFases!$C$33:$Q$40,4,FALSE),"")</f>
        <v>12</v>
      </c>
      <c r="F34" s="45">
        <f ca="1">IFERROR(VLOOKUP($A34,ClassGrupFases!$C$33:$Q$40,5,FALSE),"")</f>
        <v>6</v>
      </c>
      <c r="G34" s="45">
        <f ca="1">IFERROR(VLOOKUP($A34,ClassGrupFases!$C$33:$Q$40,6,FALSE),"")</f>
        <v>4</v>
      </c>
      <c r="H34" s="45">
        <f ca="1">IFERROR(VLOOKUP($A34,ClassGrupFases!$C$33:$Q$40,7,FALSE),"")</f>
        <v>0</v>
      </c>
      <c r="I34" s="45">
        <f ca="1">IFERROR(VLOOKUP($A34,ClassGrupFases!$C$33:$Q$40,8,FALSE),"")</f>
        <v>2</v>
      </c>
      <c r="J34" s="45">
        <f ca="1">IFERROR(VLOOKUP($A34,ClassGrupFases!$C$33:$Q$40,9,FALSE),"")</f>
        <v>10</v>
      </c>
      <c r="K34" s="45">
        <f ca="1">IFERROR(VLOOKUP($A34,ClassGrupFases!$C$33:$Q$40,10,FALSE),"")</f>
        <v>10</v>
      </c>
      <c r="L34" s="45">
        <f ca="1">IFERROR(VLOOKUP($A34,ClassGrupFases!$C$33:$Q$40,11,FALSE),"")</f>
        <v>0</v>
      </c>
      <c r="M34" s="37">
        <f ca="1">IFERROR(VLOOKUP($A34,ClassGrupFases!$C$33:$Q$40,1,FALSE),"")</f>
        <v>4</v>
      </c>
    </row>
    <row r="35" spans="1:13" x14ac:dyDescent="0.3">
      <c r="A35" s="33">
        <v>5</v>
      </c>
      <c r="B35" s="42">
        <f ca="1">IFERROR(VLOOKUP($A35,ClassGrupFases!$C$33:$Q$40,15,FALSE),"")</f>
        <v>5</v>
      </c>
      <c r="C35" s="43" t="str">
        <f ca="1">IFERROR(VLOOKUP($A35,ClassGrupFases!$C$33:$Q$40,2,FALSE),"")</f>
        <v>Léo Carioca SP</v>
      </c>
      <c r="D35" s="44">
        <f ca="1">IFERROR(VLOOKUP($A35,ClassGrupFases!$C$33:$Q$40,3,FALSE),"")</f>
        <v>0.33333333333333331</v>
      </c>
      <c r="E35" s="45">
        <f ca="1">IFERROR(VLOOKUP($A35,ClassGrupFases!$C$33:$Q$40,4,FALSE),"")</f>
        <v>6</v>
      </c>
      <c r="F35" s="45">
        <f ca="1">IFERROR(VLOOKUP($A35,ClassGrupFases!$C$33:$Q$40,5,FALSE),"")</f>
        <v>6</v>
      </c>
      <c r="G35" s="45">
        <f ca="1">IFERROR(VLOOKUP($A35,ClassGrupFases!$C$33:$Q$40,6,FALSE),"")</f>
        <v>2</v>
      </c>
      <c r="H35" s="45">
        <f ca="1">IFERROR(VLOOKUP($A35,ClassGrupFases!$C$33:$Q$40,7,FALSE),"")</f>
        <v>0</v>
      </c>
      <c r="I35" s="45">
        <f ca="1">IFERROR(VLOOKUP($A35,ClassGrupFases!$C$33:$Q$40,8,FALSE),"")</f>
        <v>4</v>
      </c>
      <c r="J35" s="45">
        <f ca="1">IFERROR(VLOOKUP($A35,ClassGrupFases!$C$33:$Q$40,9,FALSE),"")</f>
        <v>6</v>
      </c>
      <c r="K35" s="45">
        <f ca="1">IFERROR(VLOOKUP($A35,ClassGrupFases!$C$33:$Q$40,10,FALSE),"")</f>
        <v>13</v>
      </c>
      <c r="L35" s="45">
        <f ca="1">IFERROR(VLOOKUP($A35,ClassGrupFases!$C$33:$Q$40,11,FALSE),"")</f>
        <v>-7</v>
      </c>
      <c r="M35" s="37">
        <f ca="1">IFERROR(VLOOKUP($A35,ClassGrupFases!$C$33:$Q$40,1,FALSE),"")</f>
        <v>5</v>
      </c>
    </row>
    <row r="36" spans="1:13" x14ac:dyDescent="0.3">
      <c r="A36" s="33">
        <v>6</v>
      </c>
      <c r="B36" s="42">
        <f ca="1">IFERROR(VLOOKUP($A36,ClassGrupFases!$C$33:$Q$40,15,FALSE),"")</f>
        <v>6</v>
      </c>
      <c r="C36" s="43" t="str">
        <f ca="1">IFERROR(VLOOKUP($A36,ClassGrupFases!$C$33:$Q$40,2,FALSE),"")</f>
        <v>Alencar SP</v>
      </c>
      <c r="D36" s="44">
        <f ca="1">IFERROR(VLOOKUP($A36,ClassGrupFases!$C$33:$Q$40,3,FALSE),"")</f>
        <v>0.16666666666666666</v>
      </c>
      <c r="E36" s="45">
        <f ca="1">IFERROR(VLOOKUP($A36,ClassGrupFases!$C$33:$Q$40,4,FALSE),"")</f>
        <v>3</v>
      </c>
      <c r="F36" s="45">
        <f ca="1">IFERROR(VLOOKUP($A36,ClassGrupFases!$C$33:$Q$40,5,FALSE),"")</f>
        <v>6</v>
      </c>
      <c r="G36" s="45">
        <f ca="1">IFERROR(VLOOKUP($A36,ClassGrupFases!$C$33:$Q$40,6,FALSE),"")</f>
        <v>1</v>
      </c>
      <c r="H36" s="45">
        <f ca="1">IFERROR(VLOOKUP($A36,ClassGrupFases!$C$33:$Q$40,7,FALSE),"")</f>
        <v>0</v>
      </c>
      <c r="I36" s="45">
        <f ca="1">IFERROR(VLOOKUP($A36,ClassGrupFases!$C$33:$Q$40,8,FALSE),"")</f>
        <v>5</v>
      </c>
      <c r="J36" s="45">
        <f ca="1">IFERROR(VLOOKUP($A36,ClassGrupFases!$C$33:$Q$40,9,FALSE),"")</f>
        <v>2</v>
      </c>
      <c r="K36" s="45">
        <f ca="1">IFERROR(VLOOKUP($A36,ClassGrupFases!$C$33:$Q$40,10,FALSE),"")</f>
        <v>12</v>
      </c>
      <c r="L36" s="45">
        <f ca="1">IFERROR(VLOOKUP($A36,ClassGrupFases!$C$33:$Q$40,11,FALSE),"")</f>
        <v>-10</v>
      </c>
      <c r="M36" s="37">
        <f ca="1">IFERROR(VLOOKUP($A36,ClassGrupFases!$C$33:$Q$40,1,FALSE),"")</f>
        <v>6</v>
      </c>
    </row>
    <row r="37" spans="1:13" x14ac:dyDescent="0.3">
      <c r="A37" s="33">
        <v>7</v>
      </c>
      <c r="B37" s="46">
        <f ca="1">IFERROR(VLOOKUP($A37,ClassGrupFases!$C$33:$Q$40,15,FALSE),"")</f>
        <v>7</v>
      </c>
      <c r="C37" s="47" t="str">
        <f ca="1">IFERROR(VLOOKUP($A37,ClassGrupFases!$C$33:$Q$40,2,FALSE),"")</f>
        <v>-</v>
      </c>
      <c r="D37" s="48">
        <f ca="1">IFERROR(VLOOKUP($A37,ClassGrupFases!$C$33:$Q$40,3,FALSE),"")</f>
        <v>0</v>
      </c>
      <c r="E37" s="49">
        <f ca="1">IFERROR(VLOOKUP($A37,ClassGrupFases!$C$33:$Q$40,4,FALSE),"")</f>
        <v>0</v>
      </c>
      <c r="F37" s="49">
        <f ca="1">IFERROR(VLOOKUP($A37,ClassGrupFases!$C$33:$Q$40,5,FALSE),"")</f>
        <v>54</v>
      </c>
      <c r="G37" s="49">
        <f ca="1">IFERROR(VLOOKUP($A37,ClassGrupFases!$C$33:$Q$40,6,FALSE),"")</f>
        <v>0</v>
      </c>
      <c r="H37" s="49">
        <f ca="1">IFERROR(VLOOKUP($A37,ClassGrupFases!$C$33:$Q$40,7,FALSE),"")</f>
        <v>0</v>
      </c>
      <c r="I37" s="49">
        <f ca="1">IFERROR(VLOOKUP($A37,ClassGrupFases!$C$33:$Q$40,8,FALSE),"")</f>
        <v>54</v>
      </c>
      <c r="J37" s="49">
        <f ca="1">IFERROR(VLOOKUP($A37,ClassGrupFases!$C$33:$Q$40,9,FALSE),"")</f>
        <v>0</v>
      </c>
      <c r="K37" s="49">
        <f ca="1">IFERROR(VLOOKUP($A37,ClassGrupFases!$C$33:$Q$40,10,FALSE),"")</f>
        <v>54</v>
      </c>
      <c r="L37" s="49">
        <f ca="1">IFERROR(VLOOKUP($A37,ClassGrupFases!$C$33:$Q$40,11,FALSE),"")</f>
        <v>-54</v>
      </c>
      <c r="M37" s="37">
        <f ca="1">IFERROR(VLOOKUP($A37,ClassGrupFases!$C$33:$Q$40,1,FALSE),"")</f>
        <v>7</v>
      </c>
    </row>
    <row r="39" spans="1:13" x14ac:dyDescent="0.3">
      <c r="B39" s="39" t="s">
        <v>20</v>
      </c>
      <c r="C39" s="40" t="s">
        <v>44</v>
      </c>
      <c r="D39" s="41" t="s">
        <v>45</v>
      </c>
      <c r="E39" s="41" t="s">
        <v>46</v>
      </c>
      <c r="F39" s="41" t="s">
        <v>18</v>
      </c>
      <c r="G39" s="41" t="s">
        <v>19</v>
      </c>
      <c r="H39" s="41" t="s">
        <v>20</v>
      </c>
      <c r="I39" s="41" t="s">
        <v>21</v>
      </c>
      <c r="J39" s="41" t="s">
        <v>47</v>
      </c>
      <c r="K39" s="41" t="s">
        <v>48</v>
      </c>
      <c r="L39" s="41" t="s">
        <v>49</v>
      </c>
    </row>
    <row r="40" spans="1:13" x14ac:dyDescent="0.3">
      <c r="A40" s="33">
        <v>1</v>
      </c>
      <c r="B40" s="42">
        <f ca="1">IFERROR(VLOOKUP($A40,ClassGrupFases!$C$42:$Q$49,15,FALSE),"")</f>
        <v>1</v>
      </c>
      <c r="C40" s="43" t="str">
        <f ca="1">IFERROR(VLOOKUP($A40,ClassGrupFases!$C$42:$Q$49,2,FALSE),"")</f>
        <v>Erismar SP</v>
      </c>
      <c r="D40" s="44">
        <f ca="1">IFERROR(VLOOKUP($A40,ClassGrupFases!$C$42:$Q$49,3,FALSE),"")</f>
        <v>0.66666666666666663</v>
      </c>
      <c r="E40" s="45">
        <f ca="1">IFERROR(VLOOKUP($A40,ClassGrupFases!$C$42:$Q$49,4,FALSE),"")</f>
        <v>12</v>
      </c>
      <c r="F40" s="45">
        <f ca="1">IFERROR(VLOOKUP($A40,ClassGrupFases!$C$42:$Q$49,5,FALSE),"")</f>
        <v>6</v>
      </c>
      <c r="G40" s="45">
        <f ca="1">IFERROR(VLOOKUP($A40,ClassGrupFases!$C$42:$Q$49,6,FALSE),"")</f>
        <v>4</v>
      </c>
      <c r="H40" s="45">
        <f ca="1">IFERROR(VLOOKUP($A40,ClassGrupFases!$C$42:$Q$49,7,FALSE),"")</f>
        <v>0</v>
      </c>
      <c r="I40" s="45">
        <f ca="1">IFERROR(VLOOKUP($A40,ClassGrupFases!$C$42:$Q$49,8,FALSE),"")</f>
        <v>2</v>
      </c>
      <c r="J40" s="45">
        <f ca="1">IFERROR(VLOOKUP($A40,ClassGrupFases!$C$42:$Q$49,9,FALSE),"")</f>
        <v>12</v>
      </c>
      <c r="K40" s="45">
        <f ca="1">IFERROR(VLOOKUP($A40,ClassGrupFases!$C$42:$Q$49,10,FALSE),"")</f>
        <v>10</v>
      </c>
      <c r="L40" s="45">
        <f ca="1">IFERROR(VLOOKUP($A40,ClassGrupFases!$C$42:$Q$49,11,FALSE),"")</f>
        <v>2</v>
      </c>
      <c r="M40" s="37">
        <f ca="1">IFERROR(VLOOKUP($A40,ClassGrupFases!$C$42:$Q$49,1,FALSE),"")</f>
        <v>1</v>
      </c>
    </row>
    <row r="41" spans="1:13" x14ac:dyDescent="0.3">
      <c r="A41" s="33">
        <v>2</v>
      </c>
      <c r="B41" s="42">
        <f ca="1">IFERROR(VLOOKUP($A41,ClassGrupFases!$C$42:$Q$49,15,FALSE),"")</f>
        <v>2</v>
      </c>
      <c r="C41" s="43" t="str">
        <f ca="1">IFERROR(VLOOKUP($A41,ClassGrupFases!$C$42:$Q$49,2,FALSE),"")</f>
        <v>Sérgio Barreira SP</v>
      </c>
      <c r="D41" s="44">
        <f ca="1">IFERROR(VLOOKUP($A41,ClassGrupFases!$C$42:$Q$49,3,FALSE),"")</f>
        <v>0.66666666666666663</v>
      </c>
      <c r="E41" s="45">
        <f ca="1">IFERROR(VLOOKUP($A41,ClassGrupFases!$C$42:$Q$49,4,FALSE),"")</f>
        <v>12</v>
      </c>
      <c r="F41" s="45">
        <f ca="1">IFERROR(VLOOKUP($A41,ClassGrupFases!$C$42:$Q$49,5,FALSE),"")</f>
        <v>6</v>
      </c>
      <c r="G41" s="45">
        <f ca="1">IFERROR(VLOOKUP($A41,ClassGrupFases!$C$42:$Q$49,6,FALSE),"")</f>
        <v>4</v>
      </c>
      <c r="H41" s="45">
        <f ca="1">IFERROR(VLOOKUP($A41,ClassGrupFases!$C$42:$Q$49,7,FALSE),"")</f>
        <v>0</v>
      </c>
      <c r="I41" s="45">
        <f ca="1">IFERROR(VLOOKUP($A41,ClassGrupFases!$C$42:$Q$49,8,FALSE),"")</f>
        <v>2</v>
      </c>
      <c r="J41" s="45">
        <f ca="1">IFERROR(VLOOKUP($A41,ClassGrupFases!$C$42:$Q$49,9,FALSE),"")</f>
        <v>11</v>
      </c>
      <c r="K41" s="45">
        <f ca="1">IFERROR(VLOOKUP($A41,ClassGrupFases!$C$42:$Q$49,10,FALSE),"")</f>
        <v>9</v>
      </c>
      <c r="L41" s="45">
        <f ca="1">IFERROR(VLOOKUP($A41,ClassGrupFases!$C$42:$Q$49,11,FALSE),"")</f>
        <v>2</v>
      </c>
      <c r="M41" s="37">
        <f ca="1">IFERROR(VLOOKUP($A41,ClassGrupFases!$C$42:$Q$49,1,FALSE),"")</f>
        <v>2</v>
      </c>
    </row>
    <row r="42" spans="1:13" x14ac:dyDescent="0.3">
      <c r="A42" s="33">
        <v>3</v>
      </c>
      <c r="B42" s="42">
        <f ca="1">IFERROR(VLOOKUP($A42,ClassGrupFases!$C$42:$Q$49,15,FALSE),"")</f>
        <v>3</v>
      </c>
      <c r="C42" s="43" t="str">
        <f ca="1">IFERROR(VLOOKUP($A42,ClassGrupFases!$C$42:$Q$49,2,FALSE),"")</f>
        <v>Rogelton PR</v>
      </c>
      <c r="D42" s="44">
        <f ca="1">IFERROR(VLOOKUP($A42,ClassGrupFases!$C$42:$Q$49,3,FALSE),"")</f>
        <v>0.55555555555555558</v>
      </c>
      <c r="E42" s="45">
        <f ca="1">IFERROR(VLOOKUP($A42,ClassGrupFases!$C$42:$Q$49,4,FALSE),"")</f>
        <v>10</v>
      </c>
      <c r="F42" s="45">
        <f ca="1">IFERROR(VLOOKUP($A42,ClassGrupFases!$C$42:$Q$49,5,FALSE),"")</f>
        <v>6</v>
      </c>
      <c r="G42" s="45">
        <f ca="1">IFERROR(VLOOKUP($A42,ClassGrupFases!$C$42:$Q$49,6,FALSE),"")</f>
        <v>3</v>
      </c>
      <c r="H42" s="45">
        <f ca="1">IFERROR(VLOOKUP($A42,ClassGrupFases!$C$42:$Q$49,7,FALSE),"")</f>
        <v>1</v>
      </c>
      <c r="I42" s="45">
        <f ca="1">IFERROR(VLOOKUP($A42,ClassGrupFases!$C$42:$Q$49,8,FALSE),"")</f>
        <v>2</v>
      </c>
      <c r="J42" s="45">
        <f ca="1">IFERROR(VLOOKUP($A42,ClassGrupFases!$C$42:$Q$49,9,FALSE),"")</f>
        <v>6</v>
      </c>
      <c r="K42" s="45">
        <f ca="1">IFERROR(VLOOKUP($A42,ClassGrupFases!$C$42:$Q$49,10,FALSE),"")</f>
        <v>4</v>
      </c>
      <c r="L42" s="45">
        <f ca="1">IFERROR(VLOOKUP($A42,ClassGrupFases!$C$42:$Q$49,11,FALSE),"")</f>
        <v>2</v>
      </c>
      <c r="M42" s="37">
        <f ca="1">IFERROR(VLOOKUP($A42,ClassGrupFases!$C$42:$Q$49,1,FALSE),"")</f>
        <v>3</v>
      </c>
    </row>
    <row r="43" spans="1:13" x14ac:dyDescent="0.3">
      <c r="A43" s="33">
        <v>4</v>
      </c>
      <c r="B43" s="42">
        <f ca="1">IFERROR(VLOOKUP($A43,ClassGrupFases!$C$42:$Q$49,15,FALSE),"")</f>
        <v>4</v>
      </c>
      <c r="C43" s="43" t="str">
        <f ca="1">IFERROR(VLOOKUP($A43,ClassGrupFases!$C$42:$Q$49,2,FALSE),"")</f>
        <v>Netynho PE</v>
      </c>
      <c r="D43" s="44">
        <f ca="1">IFERROR(VLOOKUP($A43,ClassGrupFases!$C$42:$Q$49,3,FALSE),"")</f>
        <v>0.55555555555555558</v>
      </c>
      <c r="E43" s="45">
        <f ca="1">IFERROR(VLOOKUP($A43,ClassGrupFases!$C$42:$Q$49,4,FALSE),"")</f>
        <v>10</v>
      </c>
      <c r="F43" s="45">
        <f ca="1">IFERROR(VLOOKUP($A43,ClassGrupFases!$C$42:$Q$49,5,FALSE),"")</f>
        <v>6</v>
      </c>
      <c r="G43" s="45">
        <f ca="1">IFERROR(VLOOKUP($A43,ClassGrupFases!$C$42:$Q$49,6,FALSE),"")</f>
        <v>3</v>
      </c>
      <c r="H43" s="45">
        <f ca="1">IFERROR(VLOOKUP($A43,ClassGrupFases!$C$42:$Q$49,7,FALSE),"")</f>
        <v>1</v>
      </c>
      <c r="I43" s="45">
        <f ca="1">IFERROR(VLOOKUP($A43,ClassGrupFases!$C$42:$Q$49,8,FALSE),"")</f>
        <v>2</v>
      </c>
      <c r="J43" s="45">
        <f ca="1">IFERROR(VLOOKUP($A43,ClassGrupFases!$C$42:$Q$49,9,FALSE),"")</f>
        <v>9</v>
      </c>
      <c r="K43" s="45">
        <f ca="1">IFERROR(VLOOKUP($A43,ClassGrupFases!$C$42:$Q$49,10,FALSE),"")</f>
        <v>8</v>
      </c>
      <c r="L43" s="45">
        <f ca="1">IFERROR(VLOOKUP($A43,ClassGrupFases!$C$42:$Q$49,11,FALSE),"")</f>
        <v>1</v>
      </c>
      <c r="M43" s="37">
        <f ca="1">IFERROR(VLOOKUP($A43,ClassGrupFases!$C$42:$Q$49,1,FALSE),"")</f>
        <v>4</v>
      </c>
    </row>
    <row r="44" spans="1:13" x14ac:dyDescent="0.3">
      <c r="A44" s="33">
        <v>5</v>
      </c>
      <c r="B44" s="42">
        <f ca="1">IFERROR(VLOOKUP($A44,ClassGrupFases!$C$42:$Q$49,15,FALSE),"")</f>
        <v>5</v>
      </c>
      <c r="C44" s="43" t="str">
        <f ca="1">IFERROR(VLOOKUP($A44,ClassGrupFases!$C$42:$Q$49,2,FALSE),"")</f>
        <v>Sarti Neto RJ</v>
      </c>
      <c r="D44" s="44">
        <f ca="1">IFERROR(VLOOKUP($A44,ClassGrupFases!$C$42:$Q$49,3,FALSE),"")</f>
        <v>0.55555555555555558</v>
      </c>
      <c r="E44" s="45">
        <f ca="1">IFERROR(VLOOKUP($A44,ClassGrupFases!$C$42:$Q$49,4,FALSE),"")</f>
        <v>10</v>
      </c>
      <c r="F44" s="45">
        <f ca="1">IFERROR(VLOOKUP($A44,ClassGrupFases!$C$42:$Q$49,5,FALSE),"")</f>
        <v>6</v>
      </c>
      <c r="G44" s="45">
        <f ca="1">IFERROR(VLOOKUP($A44,ClassGrupFases!$C$42:$Q$49,6,FALSE),"")</f>
        <v>3</v>
      </c>
      <c r="H44" s="45">
        <f ca="1">IFERROR(VLOOKUP($A44,ClassGrupFases!$C$42:$Q$49,7,FALSE),"")</f>
        <v>1</v>
      </c>
      <c r="I44" s="45">
        <f ca="1">IFERROR(VLOOKUP($A44,ClassGrupFases!$C$42:$Q$49,8,FALSE),"")</f>
        <v>2</v>
      </c>
      <c r="J44" s="45">
        <f ca="1">IFERROR(VLOOKUP($A44,ClassGrupFases!$C$42:$Q$49,9,FALSE),"")</f>
        <v>14</v>
      </c>
      <c r="K44" s="45">
        <f ca="1">IFERROR(VLOOKUP($A44,ClassGrupFases!$C$42:$Q$49,10,FALSE),"")</f>
        <v>14</v>
      </c>
      <c r="L44" s="45">
        <f ca="1">IFERROR(VLOOKUP($A44,ClassGrupFases!$C$42:$Q$49,11,FALSE),"")</f>
        <v>0</v>
      </c>
      <c r="M44" s="37">
        <f ca="1">IFERROR(VLOOKUP($A44,ClassGrupFases!$C$42:$Q$49,1,FALSE),"")</f>
        <v>5</v>
      </c>
    </row>
    <row r="45" spans="1:13" x14ac:dyDescent="0.3">
      <c r="A45" s="33">
        <v>6</v>
      </c>
      <c r="B45" s="42">
        <f ca="1">IFERROR(VLOOKUP($A45,ClassGrupFases!$C$42:$Q$49,15,FALSE),"")</f>
        <v>6</v>
      </c>
      <c r="C45" s="43" t="str">
        <f ca="1">IFERROR(VLOOKUP($A45,ClassGrupFases!$C$42:$Q$49,2,FALSE),"")</f>
        <v>Jhonata AM</v>
      </c>
      <c r="D45" s="44">
        <f ca="1">IFERROR(VLOOKUP($A45,ClassGrupFases!$C$42:$Q$49,3,FALSE),"")</f>
        <v>0.3888888888888889</v>
      </c>
      <c r="E45" s="45">
        <f ca="1">IFERROR(VLOOKUP($A45,ClassGrupFases!$C$42:$Q$49,4,FALSE),"")</f>
        <v>7</v>
      </c>
      <c r="F45" s="45">
        <f ca="1">IFERROR(VLOOKUP($A45,ClassGrupFases!$C$42:$Q$49,5,FALSE),"")</f>
        <v>6</v>
      </c>
      <c r="G45" s="45">
        <f ca="1">IFERROR(VLOOKUP($A45,ClassGrupFases!$C$42:$Q$49,6,FALSE),"")</f>
        <v>2</v>
      </c>
      <c r="H45" s="45">
        <f ca="1">IFERROR(VLOOKUP($A45,ClassGrupFases!$C$42:$Q$49,7,FALSE),"")</f>
        <v>1</v>
      </c>
      <c r="I45" s="45">
        <f ca="1">IFERROR(VLOOKUP($A45,ClassGrupFases!$C$42:$Q$49,8,FALSE),"")</f>
        <v>3</v>
      </c>
      <c r="J45" s="45">
        <f ca="1">IFERROR(VLOOKUP($A45,ClassGrupFases!$C$42:$Q$49,9,FALSE),"")</f>
        <v>8</v>
      </c>
      <c r="K45" s="45">
        <f ca="1">IFERROR(VLOOKUP($A45,ClassGrupFases!$C$42:$Q$49,10,FALSE),"")</f>
        <v>9</v>
      </c>
      <c r="L45" s="45">
        <f ca="1">IFERROR(VLOOKUP($A45,ClassGrupFases!$C$42:$Q$49,11,FALSE),"")</f>
        <v>-1</v>
      </c>
      <c r="M45" s="37">
        <f ca="1">IFERROR(VLOOKUP($A45,ClassGrupFases!$C$42:$Q$49,1,FALSE),"")</f>
        <v>6</v>
      </c>
    </row>
    <row r="46" spans="1:13" x14ac:dyDescent="0.3">
      <c r="A46" s="33">
        <v>7</v>
      </c>
      <c r="B46" s="46">
        <f ca="1">IFERROR(VLOOKUP($A46,ClassGrupFases!$C$42:$Q$49,15,FALSE),"")</f>
        <v>7</v>
      </c>
      <c r="C46" s="47" t="str">
        <f ca="1">IFERROR(VLOOKUP($A46,ClassGrupFases!$C$42:$Q$49,2,FALSE),"")</f>
        <v>-</v>
      </c>
      <c r="D46" s="48">
        <f ca="1">IFERROR(VLOOKUP($A46,ClassGrupFases!$C$42:$Q$49,3,FALSE),"")</f>
        <v>0</v>
      </c>
      <c r="E46" s="49">
        <f ca="1">IFERROR(VLOOKUP($A46,ClassGrupFases!$C$42:$Q$49,4,FALSE),"")</f>
        <v>0</v>
      </c>
      <c r="F46" s="49">
        <f ca="1">IFERROR(VLOOKUP($A46,ClassGrupFases!$C$42:$Q$49,5,FALSE),"")</f>
        <v>54</v>
      </c>
      <c r="G46" s="49">
        <f ca="1">IFERROR(VLOOKUP($A46,ClassGrupFases!$C$42:$Q$49,6,FALSE),"")</f>
        <v>0</v>
      </c>
      <c r="H46" s="49">
        <f ca="1">IFERROR(VLOOKUP($A46,ClassGrupFases!$C$42:$Q$49,7,FALSE),"")</f>
        <v>0</v>
      </c>
      <c r="I46" s="49">
        <f ca="1">IFERROR(VLOOKUP($A46,ClassGrupFases!$C$42:$Q$49,8,FALSE),"")</f>
        <v>54</v>
      </c>
      <c r="J46" s="49">
        <f ca="1">IFERROR(VLOOKUP($A46,ClassGrupFases!$C$42:$Q$49,9,FALSE),"")</f>
        <v>0</v>
      </c>
      <c r="K46" s="49">
        <f ca="1">IFERROR(VLOOKUP($A46,ClassGrupFases!$C$42:$Q$49,10,FALSE),"")</f>
        <v>54</v>
      </c>
      <c r="L46" s="49">
        <f ca="1">IFERROR(VLOOKUP($A46,ClassGrupFases!$C$42:$Q$49,11,FALSE),"")</f>
        <v>-54</v>
      </c>
      <c r="M46" s="37">
        <f ca="1">IFERROR(VLOOKUP($A46,ClassGrupFases!$C$42:$Q$49,1,FALSE),"")</f>
        <v>7</v>
      </c>
    </row>
    <row r="48" spans="1:13" x14ac:dyDescent="0.3">
      <c r="B48" s="39" t="s">
        <v>30</v>
      </c>
      <c r="C48" s="40" t="s">
        <v>44</v>
      </c>
      <c r="D48" s="41" t="s">
        <v>45</v>
      </c>
      <c r="E48" s="41" t="s">
        <v>46</v>
      </c>
      <c r="F48" s="41" t="s">
        <v>18</v>
      </c>
      <c r="G48" s="41" t="s">
        <v>19</v>
      </c>
      <c r="H48" s="41" t="s">
        <v>20</v>
      </c>
      <c r="I48" s="41" t="s">
        <v>21</v>
      </c>
      <c r="J48" s="41" t="s">
        <v>47</v>
      </c>
      <c r="K48" s="41" t="s">
        <v>48</v>
      </c>
      <c r="L48" s="41" t="s">
        <v>49</v>
      </c>
    </row>
    <row r="49" spans="1:13" x14ac:dyDescent="0.3">
      <c r="A49" s="33">
        <v>1</v>
      </c>
      <c r="B49" s="42">
        <f ca="1">IFERROR(VLOOKUP($A49,ClassGrupFases!$C$51:$Q$58,15,FALSE),"")</f>
        <v>1</v>
      </c>
      <c r="C49" s="43" t="str">
        <f ca="1">IFERROR(VLOOKUP($A49,ClassGrupFases!$C$51:$Q$58,2,FALSE),"")</f>
        <v>Ivan Falcão AM</v>
      </c>
      <c r="D49" s="44">
        <f ca="1">IFERROR(VLOOKUP($A49,ClassGrupFases!$C$51:$Q$58,3,FALSE),"")</f>
        <v>0.77777777777777779</v>
      </c>
      <c r="E49" s="45">
        <f ca="1">IFERROR(VLOOKUP($A49,ClassGrupFases!$C$51:$Q$58,4,FALSE),"")</f>
        <v>14</v>
      </c>
      <c r="F49" s="45">
        <f ca="1">IFERROR(VLOOKUP($A49,ClassGrupFases!$C$51:$Q$58,5,FALSE),"")</f>
        <v>6</v>
      </c>
      <c r="G49" s="45">
        <f ca="1">IFERROR(VLOOKUP($A49,ClassGrupFases!$C$51:$Q$58,6,FALSE),"")</f>
        <v>4</v>
      </c>
      <c r="H49" s="45">
        <f ca="1">IFERROR(VLOOKUP($A49,ClassGrupFases!$C$51:$Q$58,7,FALSE),"")</f>
        <v>2</v>
      </c>
      <c r="I49" s="45">
        <f ca="1">IFERROR(VLOOKUP($A49,ClassGrupFases!$C$51:$Q$58,8,FALSE),"")</f>
        <v>0</v>
      </c>
      <c r="J49" s="45">
        <f ca="1">IFERROR(VLOOKUP($A49,ClassGrupFases!$C$51:$Q$58,9,FALSE),"")</f>
        <v>13</v>
      </c>
      <c r="K49" s="45">
        <f ca="1">IFERROR(VLOOKUP($A49,ClassGrupFases!$C$51:$Q$58,10,FALSE),"")</f>
        <v>6</v>
      </c>
      <c r="L49" s="45">
        <f ca="1">IFERROR(VLOOKUP($A49,ClassGrupFases!$C$51:$Q$58,11,FALSE),"")</f>
        <v>7</v>
      </c>
      <c r="M49" s="37">
        <f ca="1">IFERROR(VLOOKUP($A49,ClassGrupFases!$C$51:$Q$58,1,FALSE),"")</f>
        <v>1</v>
      </c>
    </row>
    <row r="50" spans="1:13" x14ac:dyDescent="0.3">
      <c r="A50" s="33">
        <v>2</v>
      </c>
      <c r="B50" s="42">
        <f ca="1">IFERROR(VLOOKUP($A50,ClassGrupFases!$C$51:$Q$58,15,FALSE),"")</f>
        <v>2</v>
      </c>
      <c r="C50" s="43" t="str">
        <f ca="1">IFERROR(VLOOKUP($A50,ClassGrupFases!$C$51:$Q$58,2,FALSE),"")</f>
        <v>Leo Anache MS</v>
      </c>
      <c r="D50" s="44">
        <f ca="1">IFERROR(VLOOKUP($A50,ClassGrupFases!$C$51:$Q$58,3,FALSE),"")</f>
        <v>0.66666666666666663</v>
      </c>
      <c r="E50" s="45">
        <f ca="1">IFERROR(VLOOKUP($A50,ClassGrupFases!$C$51:$Q$58,4,FALSE),"")</f>
        <v>12</v>
      </c>
      <c r="F50" s="45">
        <f ca="1">IFERROR(VLOOKUP($A50,ClassGrupFases!$C$51:$Q$58,5,FALSE),"")</f>
        <v>6</v>
      </c>
      <c r="G50" s="45">
        <f ca="1">IFERROR(VLOOKUP($A50,ClassGrupFases!$C$51:$Q$58,6,FALSE),"")</f>
        <v>4</v>
      </c>
      <c r="H50" s="45">
        <f ca="1">IFERROR(VLOOKUP($A50,ClassGrupFases!$C$51:$Q$58,7,FALSE),"")</f>
        <v>0</v>
      </c>
      <c r="I50" s="45">
        <f ca="1">IFERROR(VLOOKUP($A50,ClassGrupFases!$C$51:$Q$58,8,FALSE),"")</f>
        <v>2</v>
      </c>
      <c r="J50" s="45">
        <f ca="1">IFERROR(VLOOKUP($A50,ClassGrupFases!$C$51:$Q$58,9,FALSE),"")</f>
        <v>11</v>
      </c>
      <c r="K50" s="45">
        <f ca="1">IFERROR(VLOOKUP($A50,ClassGrupFases!$C$51:$Q$58,10,FALSE),"")</f>
        <v>8</v>
      </c>
      <c r="L50" s="45">
        <f ca="1">IFERROR(VLOOKUP($A50,ClassGrupFases!$C$51:$Q$58,11,FALSE),"")</f>
        <v>3</v>
      </c>
      <c r="M50" s="37">
        <f ca="1">IFERROR(VLOOKUP($A50,ClassGrupFases!$C$51:$Q$58,1,FALSE),"")</f>
        <v>2</v>
      </c>
    </row>
    <row r="51" spans="1:13" x14ac:dyDescent="0.3">
      <c r="A51" s="33">
        <v>3</v>
      </c>
      <c r="B51" s="42">
        <f ca="1">IFERROR(VLOOKUP($A51,ClassGrupFases!$C$51:$Q$58,15,FALSE),"")</f>
        <v>3</v>
      </c>
      <c r="C51" s="43" t="str">
        <f ca="1">IFERROR(VLOOKUP($A51,ClassGrupFases!$C$51:$Q$58,2,FALSE),"")</f>
        <v>Leo Fernandes RJ</v>
      </c>
      <c r="D51" s="44">
        <f ca="1">IFERROR(VLOOKUP($A51,ClassGrupFases!$C$51:$Q$58,3,FALSE),"")</f>
        <v>0.61111111111111116</v>
      </c>
      <c r="E51" s="45">
        <f ca="1">IFERROR(VLOOKUP($A51,ClassGrupFases!$C$51:$Q$58,4,FALSE),"")</f>
        <v>11</v>
      </c>
      <c r="F51" s="45">
        <f ca="1">IFERROR(VLOOKUP($A51,ClassGrupFases!$C$51:$Q$58,5,FALSE),"")</f>
        <v>6</v>
      </c>
      <c r="G51" s="45">
        <f ca="1">IFERROR(VLOOKUP($A51,ClassGrupFases!$C$51:$Q$58,6,FALSE),"")</f>
        <v>3</v>
      </c>
      <c r="H51" s="45">
        <f ca="1">IFERROR(VLOOKUP($A51,ClassGrupFases!$C$51:$Q$58,7,FALSE),"")</f>
        <v>2</v>
      </c>
      <c r="I51" s="45">
        <f ca="1">IFERROR(VLOOKUP($A51,ClassGrupFases!$C$51:$Q$58,8,FALSE),"")</f>
        <v>1</v>
      </c>
      <c r="J51" s="45">
        <f ca="1">IFERROR(VLOOKUP($A51,ClassGrupFases!$C$51:$Q$58,9,FALSE),"")</f>
        <v>10</v>
      </c>
      <c r="K51" s="45">
        <f ca="1">IFERROR(VLOOKUP($A51,ClassGrupFases!$C$51:$Q$58,10,FALSE),"")</f>
        <v>7</v>
      </c>
      <c r="L51" s="45">
        <f ca="1">IFERROR(VLOOKUP($A51,ClassGrupFases!$C$51:$Q$58,11,FALSE),"")</f>
        <v>3</v>
      </c>
      <c r="M51" s="37">
        <f ca="1">IFERROR(VLOOKUP($A51,ClassGrupFases!$C$51:$Q$58,1,FALSE),"")</f>
        <v>3</v>
      </c>
    </row>
    <row r="52" spans="1:13" x14ac:dyDescent="0.3">
      <c r="A52" s="33">
        <v>4</v>
      </c>
      <c r="B52" s="42">
        <f ca="1">IFERROR(VLOOKUP($A52,ClassGrupFases!$C$51:$Q$58,15,FALSE),"")</f>
        <v>4</v>
      </c>
      <c r="C52" s="43" t="str">
        <f ca="1">IFERROR(VLOOKUP($A52,ClassGrupFases!$C$51:$Q$58,2,FALSE),"")</f>
        <v>Praciano CE</v>
      </c>
      <c r="D52" s="44">
        <f ca="1">IFERROR(VLOOKUP($A52,ClassGrupFases!$C$51:$Q$58,3,FALSE),"")</f>
        <v>0.5</v>
      </c>
      <c r="E52" s="45">
        <f ca="1">IFERROR(VLOOKUP($A52,ClassGrupFases!$C$51:$Q$58,4,FALSE),"")</f>
        <v>9</v>
      </c>
      <c r="F52" s="45">
        <f ca="1">IFERROR(VLOOKUP($A52,ClassGrupFases!$C$51:$Q$58,5,FALSE),"")</f>
        <v>6</v>
      </c>
      <c r="G52" s="45">
        <f ca="1">IFERROR(VLOOKUP($A52,ClassGrupFases!$C$51:$Q$58,6,FALSE),"")</f>
        <v>2</v>
      </c>
      <c r="H52" s="45">
        <f ca="1">IFERROR(VLOOKUP($A52,ClassGrupFases!$C$51:$Q$58,7,FALSE),"")</f>
        <v>3</v>
      </c>
      <c r="I52" s="45">
        <f ca="1">IFERROR(VLOOKUP($A52,ClassGrupFases!$C$51:$Q$58,8,FALSE),"")</f>
        <v>1</v>
      </c>
      <c r="J52" s="45">
        <f ca="1">IFERROR(VLOOKUP($A52,ClassGrupFases!$C$51:$Q$58,9,FALSE),"")</f>
        <v>5</v>
      </c>
      <c r="K52" s="45">
        <f ca="1">IFERROR(VLOOKUP($A52,ClassGrupFases!$C$51:$Q$58,10,FALSE),"")</f>
        <v>4</v>
      </c>
      <c r="L52" s="45">
        <f ca="1">IFERROR(VLOOKUP($A52,ClassGrupFases!$C$51:$Q$58,11,FALSE),"")</f>
        <v>1</v>
      </c>
      <c r="M52" s="37">
        <f ca="1">IFERROR(VLOOKUP($A52,ClassGrupFases!$C$51:$Q$58,1,FALSE),"")</f>
        <v>4</v>
      </c>
    </row>
    <row r="53" spans="1:13" x14ac:dyDescent="0.3">
      <c r="A53" s="33">
        <v>5</v>
      </c>
      <c r="B53" s="42">
        <f ca="1">IFERROR(VLOOKUP($A53,ClassGrupFases!$C$51:$Q$58,15,FALSE),"")</f>
        <v>5</v>
      </c>
      <c r="C53" s="43" t="str">
        <f ca="1">IFERROR(VLOOKUP($A53,ClassGrupFases!$C$51:$Q$58,2,FALSE),"")</f>
        <v>Ricardo Guedes SC</v>
      </c>
      <c r="D53" s="44">
        <f ca="1">IFERROR(VLOOKUP($A53,ClassGrupFases!$C$51:$Q$58,3,FALSE),"")</f>
        <v>0.33333333333333331</v>
      </c>
      <c r="E53" s="45">
        <f ca="1">IFERROR(VLOOKUP($A53,ClassGrupFases!$C$51:$Q$58,4,FALSE),"")</f>
        <v>6</v>
      </c>
      <c r="F53" s="45">
        <f ca="1">IFERROR(VLOOKUP($A53,ClassGrupFases!$C$51:$Q$58,5,FALSE),"")</f>
        <v>6</v>
      </c>
      <c r="G53" s="45">
        <f ca="1">IFERROR(VLOOKUP($A53,ClassGrupFases!$C$51:$Q$58,6,FALSE),"")</f>
        <v>1</v>
      </c>
      <c r="H53" s="45">
        <f ca="1">IFERROR(VLOOKUP($A53,ClassGrupFases!$C$51:$Q$58,7,FALSE),"")</f>
        <v>3</v>
      </c>
      <c r="I53" s="45">
        <f ca="1">IFERROR(VLOOKUP($A53,ClassGrupFases!$C$51:$Q$58,8,FALSE),"")</f>
        <v>2</v>
      </c>
      <c r="J53" s="45">
        <f ca="1">IFERROR(VLOOKUP($A53,ClassGrupFases!$C$51:$Q$58,9,FALSE),"")</f>
        <v>2</v>
      </c>
      <c r="K53" s="45">
        <f ca="1">IFERROR(VLOOKUP($A53,ClassGrupFases!$C$51:$Q$58,10,FALSE),"")</f>
        <v>6</v>
      </c>
      <c r="L53" s="45">
        <f ca="1">IFERROR(VLOOKUP($A53,ClassGrupFases!$C$51:$Q$58,11,FALSE),"")</f>
        <v>-4</v>
      </c>
      <c r="M53" s="37">
        <f ca="1">IFERROR(VLOOKUP($A53,ClassGrupFases!$C$51:$Q$58,1,FALSE),"")</f>
        <v>5</v>
      </c>
    </row>
    <row r="54" spans="1:13" x14ac:dyDescent="0.3">
      <c r="A54" s="33">
        <v>6</v>
      </c>
      <c r="B54" s="42">
        <f ca="1">IFERROR(VLOOKUP($A54,ClassGrupFases!$C$51:$Q$58,15,FALSE),"")</f>
        <v>6</v>
      </c>
      <c r="C54" s="43" t="str">
        <f ca="1">IFERROR(VLOOKUP($A54,ClassGrupFases!$C$51:$Q$58,2,FALSE),"")</f>
        <v>Baby SP</v>
      </c>
      <c r="D54" s="44">
        <f ca="1">IFERROR(VLOOKUP($A54,ClassGrupFases!$C$51:$Q$58,3,FALSE),"")</f>
        <v>0.27777777777777779</v>
      </c>
      <c r="E54" s="45">
        <f ca="1">IFERROR(VLOOKUP($A54,ClassGrupFases!$C$51:$Q$58,4,FALSE),"")</f>
        <v>5</v>
      </c>
      <c r="F54" s="45">
        <f ca="1">IFERROR(VLOOKUP($A54,ClassGrupFases!$C$51:$Q$58,5,FALSE),"")</f>
        <v>6</v>
      </c>
      <c r="G54" s="45">
        <f ca="1">IFERROR(VLOOKUP($A54,ClassGrupFases!$C$51:$Q$58,6,FALSE),"")</f>
        <v>1</v>
      </c>
      <c r="H54" s="45">
        <f ca="1">IFERROR(VLOOKUP($A54,ClassGrupFases!$C$51:$Q$58,7,FALSE),"")</f>
        <v>2</v>
      </c>
      <c r="I54" s="45">
        <f ca="1">IFERROR(VLOOKUP($A54,ClassGrupFases!$C$51:$Q$58,8,FALSE),"")</f>
        <v>3</v>
      </c>
      <c r="J54" s="45">
        <f ca="1">IFERROR(VLOOKUP($A54,ClassGrupFases!$C$51:$Q$58,9,FALSE),"")</f>
        <v>5</v>
      </c>
      <c r="K54" s="45">
        <f ca="1">IFERROR(VLOOKUP($A54,ClassGrupFases!$C$51:$Q$58,10,FALSE),"")</f>
        <v>9</v>
      </c>
      <c r="L54" s="45">
        <f ca="1">IFERROR(VLOOKUP($A54,ClassGrupFases!$C$51:$Q$58,11,FALSE),"")</f>
        <v>-4</v>
      </c>
      <c r="M54" s="37">
        <f ca="1">IFERROR(VLOOKUP($A54,ClassGrupFases!$C$51:$Q$58,1,FALSE),"")</f>
        <v>6</v>
      </c>
    </row>
    <row r="55" spans="1:13" x14ac:dyDescent="0.3">
      <c r="A55" s="33">
        <v>7</v>
      </c>
      <c r="B55" s="46">
        <f ca="1">IFERROR(VLOOKUP($A55,ClassGrupFases!$C$51:$Q$58,15,FALSE),"")</f>
        <v>7</v>
      </c>
      <c r="C55" s="47" t="str">
        <f ca="1">IFERROR(VLOOKUP($A55,ClassGrupFases!$C$51:$Q$58,2,FALSE),"")</f>
        <v>-</v>
      </c>
      <c r="D55" s="48">
        <f ca="1">IFERROR(VLOOKUP($A55,ClassGrupFases!$C$51:$Q$58,3,FALSE),"")</f>
        <v>0</v>
      </c>
      <c r="E55" s="49">
        <f ca="1">IFERROR(VLOOKUP($A55,ClassGrupFases!$C$51:$Q$58,4,FALSE),"")</f>
        <v>0</v>
      </c>
      <c r="F55" s="49">
        <f ca="1">IFERROR(VLOOKUP($A55,ClassGrupFases!$C$51:$Q$58,5,FALSE),"")</f>
        <v>54</v>
      </c>
      <c r="G55" s="49">
        <f ca="1">IFERROR(VLOOKUP($A55,ClassGrupFases!$C$51:$Q$58,6,FALSE),"")</f>
        <v>0</v>
      </c>
      <c r="H55" s="49">
        <f ca="1">IFERROR(VLOOKUP($A55,ClassGrupFases!$C$51:$Q$58,7,FALSE),"")</f>
        <v>0</v>
      </c>
      <c r="I55" s="49">
        <f ca="1">IFERROR(VLOOKUP($A55,ClassGrupFases!$C$51:$Q$58,8,FALSE),"")</f>
        <v>54</v>
      </c>
      <c r="J55" s="49">
        <f ca="1">IFERROR(VLOOKUP($A55,ClassGrupFases!$C$51:$Q$58,9,FALSE),"")</f>
        <v>0</v>
      </c>
      <c r="K55" s="49">
        <f ca="1">IFERROR(VLOOKUP($A55,ClassGrupFases!$C$51:$Q$58,10,FALSE),"")</f>
        <v>54</v>
      </c>
      <c r="L55" s="49">
        <f ca="1">IFERROR(VLOOKUP($A55,ClassGrupFases!$C$51:$Q$58,11,FALSE),"")</f>
        <v>-54</v>
      </c>
      <c r="M55" s="37">
        <f ca="1">IFERROR(VLOOKUP($A55,ClassGrupFases!$C$51:$Q$58,1,FALSE),"")</f>
        <v>7</v>
      </c>
    </row>
    <row r="57" spans="1:13" x14ac:dyDescent="0.3">
      <c r="B57" s="39" t="s">
        <v>31</v>
      </c>
      <c r="C57" s="40" t="s">
        <v>44</v>
      </c>
      <c r="D57" s="41" t="s">
        <v>45</v>
      </c>
      <c r="E57" s="41" t="s">
        <v>46</v>
      </c>
      <c r="F57" s="41" t="s">
        <v>18</v>
      </c>
      <c r="G57" s="41" t="s">
        <v>19</v>
      </c>
      <c r="H57" s="41" t="s">
        <v>20</v>
      </c>
      <c r="I57" s="41" t="s">
        <v>21</v>
      </c>
      <c r="J57" s="41" t="s">
        <v>47</v>
      </c>
      <c r="K57" s="41" t="s">
        <v>48</v>
      </c>
      <c r="L57" s="41" t="s">
        <v>49</v>
      </c>
    </row>
    <row r="58" spans="1:13" x14ac:dyDescent="0.3">
      <c r="A58" s="33">
        <v>1</v>
      </c>
      <c r="B58" s="42">
        <f ca="1">IFERROR(VLOOKUP($A58,ClassGrupFases!$C$60:$Q$67,15,FALSE),"")</f>
        <v>1</v>
      </c>
      <c r="C58" s="43" t="str">
        <f ca="1">IFERROR(VLOOKUP($A58,ClassGrupFases!$C$60:$Q$67,2,FALSE),"")</f>
        <v>Giuseppe AM</v>
      </c>
      <c r="D58" s="44">
        <f ca="1">IFERROR(VLOOKUP($A58,ClassGrupFases!$C$60:$Q$67,3,FALSE),"")</f>
        <v>0.77777777777777779</v>
      </c>
      <c r="E58" s="45">
        <f ca="1">IFERROR(VLOOKUP($A58,ClassGrupFases!$C$60:$Q$67,4,FALSE),"")</f>
        <v>14</v>
      </c>
      <c r="F58" s="45">
        <f ca="1">IFERROR(VLOOKUP($A58,ClassGrupFases!$C$60:$Q$67,5,FALSE),"")</f>
        <v>6</v>
      </c>
      <c r="G58" s="45">
        <f ca="1">IFERROR(VLOOKUP($A58,ClassGrupFases!$C$60:$Q$67,6,FALSE),"")</f>
        <v>4</v>
      </c>
      <c r="H58" s="45">
        <f ca="1">IFERROR(VLOOKUP($A58,ClassGrupFases!$C$60:$Q$67,7,FALSE),"")</f>
        <v>2</v>
      </c>
      <c r="I58" s="45">
        <f ca="1">IFERROR(VLOOKUP($A58,ClassGrupFases!$C$60:$Q$67,8,FALSE),"")</f>
        <v>0</v>
      </c>
      <c r="J58" s="45">
        <f ca="1">IFERROR(VLOOKUP($A58,ClassGrupFases!$C$60:$Q$67,9,FALSE),"")</f>
        <v>7</v>
      </c>
      <c r="K58" s="45">
        <f ca="1">IFERROR(VLOOKUP($A58,ClassGrupFases!$C$60:$Q$67,10,FALSE),"")</f>
        <v>3</v>
      </c>
      <c r="L58" s="45">
        <f ca="1">IFERROR(VLOOKUP($A58,ClassGrupFases!$C$60:$Q$67,11,FALSE),"")</f>
        <v>4</v>
      </c>
      <c r="M58" s="37">
        <f ca="1">IFERROR(VLOOKUP($A58,ClassGrupFases!$C$60:$Q$67,1,FALSE),"")</f>
        <v>1</v>
      </c>
    </row>
    <row r="59" spans="1:13" x14ac:dyDescent="0.3">
      <c r="A59" s="33">
        <v>2</v>
      </c>
      <c r="B59" s="42">
        <f ca="1">IFERROR(VLOOKUP($A59,ClassGrupFases!$C$60:$Q$67,15,FALSE),"")</f>
        <v>2</v>
      </c>
      <c r="C59" s="43" t="str">
        <f ca="1">IFERROR(VLOOKUP($A59,ClassGrupFases!$C$60:$Q$67,2,FALSE),"")</f>
        <v>Ruas SP</v>
      </c>
      <c r="D59" s="44">
        <f ca="1">IFERROR(VLOOKUP($A59,ClassGrupFases!$C$60:$Q$67,3,FALSE),"")</f>
        <v>0.61111111111111116</v>
      </c>
      <c r="E59" s="45">
        <f ca="1">IFERROR(VLOOKUP($A59,ClassGrupFases!$C$60:$Q$67,4,FALSE),"")</f>
        <v>11</v>
      </c>
      <c r="F59" s="45">
        <f ca="1">IFERROR(VLOOKUP($A59,ClassGrupFases!$C$60:$Q$67,5,FALSE),"")</f>
        <v>6</v>
      </c>
      <c r="G59" s="45">
        <f ca="1">IFERROR(VLOOKUP($A59,ClassGrupFases!$C$60:$Q$67,6,FALSE),"")</f>
        <v>3</v>
      </c>
      <c r="H59" s="45">
        <f ca="1">IFERROR(VLOOKUP($A59,ClassGrupFases!$C$60:$Q$67,7,FALSE),"")</f>
        <v>2</v>
      </c>
      <c r="I59" s="45">
        <f ca="1">IFERROR(VLOOKUP($A59,ClassGrupFases!$C$60:$Q$67,8,FALSE),"")</f>
        <v>1</v>
      </c>
      <c r="J59" s="45">
        <f ca="1">IFERROR(VLOOKUP($A59,ClassGrupFases!$C$60:$Q$67,9,FALSE),"")</f>
        <v>12</v>
      </c>
      <c r="K59" s="45">
        <f ca="1">IFERROR(VLOOKUP($A59,ClassGrupFases!$C$60:$Q$67,10,FALSE),"")</f>
        <v>7</v>
      </c>
      <c r="L59" s="45">
        <f ca="1">IFERROR(VLOOKUP($A59,ClassGrupFases!$C$60:$Q$67,11,FALSE),"")</f>
        <v>5</v>
      </c>
      <c r="M59" s="37">
        <f ca="1">IFERROR(VLOOKUP($A59,ClassGrupFases!$C$60:$Q$67,1,FALSE),"")</f>
        <v>2</v>
      </c>
    </row>
    <row r="60" spans="1:13" x14ac:dyDescent="0.3">
      <c r="A60" s="33">
        <v>3</v>
      </c>
      <c r="B60" s="42">
        <f ca="1">IFERROR(VLOOKUP($A60,ClassGrupFases!$C$60:$Q$67,15,FALSE),"")</f>
        <v>3</v>
      </c>
      <c r="C60" s="43" t="str">
        <f ca="1">IFERROR(VLOOKUP($A60,ClassGrupFases!$C$60:$Q$67,2,FALSE),"")</f>
        <v>Zé Spy RJ</v>
      </c>
      <c r="D60" s="44">
        <f ca="1">IFERROR(VLOOKUP($A60,ClassGrupFases!$C$60:$Q$67,3,FALSE),"")</f>
        <v>0.55555555555555558</v>
      </c>
      <c r="E60" s="45">
        <f ca="1">IFERROR(VLOOKUP($A60,ClassGrupFases!$C$60:$Q$67,4,FALSE),"")</f>
        <v>10</v>
      </c>
      <c r="F60" s="45">
        <f ca="1">IFERROR(VLOOKUP($A60,ClassGrupFases!$C$60:$Q$67,5,FALSE),"")</f>
        <v>6</v>
      </c>
      <c r="G60" s="45">
        <f ca="1">IFERROR(VLOOKUP($A60,ClassGrupFases!$C$60:$Q$67,6,FALSE),"")</f>
        <v>3</v>
      </c>
      <c r="H60" s="45">
        <f ca="1">IFERROR(VLOOKUP($A60,ClassGrupFases!$C$60:$Q$67,7,FALSE),"")</f>
        <v>1</v>
      </c>
      <c r="I60" s="45">
        <f ca="1">IFERROR(VLOOKUP($A60,ClassGrupFases!$C$60:$Q$67,8,FALSE),"")</f>
        <v>2</v>
      </c>
      <c r="J60" s="45">
        <f ca="1">IFERROR(VLOOKUP($A60,ClassGrupFases!$C$60:$Q$67,9,FALSE),"")</f>
        <v>7</v>
      </c>
      <c r="K60" s="45">
        <f ca="1">IFERROR(VLOOKUP($A60,ClassGrupFases!$C$60:$Q$67,10,FALSE),"")</f>
        <v>7</v>
      </c>
      <c r="L60" s="45">
        <f ca="1">IFERROR(VLOOKUP($A60,ClassGrupFases!$C$60:$Q$67,11,FALSE),"")</f>
        <v>0</v>
      </c>
      <c r="M60" s="37">
        <f ca="1">IFERROR(VLOOKUP($A60,ClassGrupFases!$C$60:$Q$67,1,FALSE),"")</f>
        <v>3</v>
      </c>
    </row>
    <row r="61" spans="1:13" x14ac:dyDescent="0.3">
      <c r="A61" s="33">
        <v>4</v>
      </c>
      <c r="B61" s="42">
        <f ca="1">IFERROR(VLOOKUP($A61,ClassGrupFases!$C$60:$Q$67,15,FALSE),"")</f>
        <v>4</v>
      </c>
      <c r="C61" s="43" t="str">
        <f ca="1">IFERROR(VLOOKUP($A61,ClassGrupFases!$C$60:$Q$67,2,FALSE),"")</f>
        <v>Zanella SP</v>
      </c>
      <c r="D61" s="44">
        <f ca="1">IFERROR(VLOOKUP($A61,ClassGrupFases!$C$60:$Q$67,3,FALSE),"")</f>
        <v>0.5</v>
      </c>
      <c r="E61" s="45">
        <f ca="1">IFERROR(VLOOKUP($A61,ClassGrupFases!$C$60:$Q$67,4,FALSE),"")</f>
        <v>9</v>
      </c>
      <c r="F61" s="45">
        <f ca="1">IFERROR(VLOOKUP($A61,ClassGrupFases!$C$60:$Q$67,5,FALSE),"")</f>
        <v>6</v>
      </c>
      <c r="G61" s="45">
        <f ca="1">IFERROR(VLOOKUP($A61,ClassGrupFases!$C$60:$Q$67,6,FALSE),"")</f>
        <v>2</v>
      </c>
      <c r="H61" s="45">
        <f ca="1">IFERROR(VLOOKUP($A61,ClassGrupFases!$C$60:$Q$67,7,FALSE),"")</f>
        <v>3</v>
      </c>
      <c r="I61" s="45">
        <f ca="1">IFERROR(VLOOKUP($A61,ClassGrupFases!$C$60:$Q$67,8,FALSE),"")</f>
        <v>1</v>
      </c>
      <c r="J61" s="45">
        <f ca="1">IFERROR(VLOOKUP($A61,ClassGrupFases!$C$60:$Q$67,9,FALSE),"")</f>
        <v>8</v>
      </c>
      <c r="K61" s="45">
        <f ca="1">IFERROR(VLOOKUP($A61,ClassGrupFases!$C$60:$Q$67,10,FALSE),"")</f>
        <v>6</v>
      </c>
      <c r="L61" s="45">
        <f ca="1">IFERROR(VLOOKUP($A61,ClassGrupFases!$C$60:$Q$67,11,FALSE),"")</f>
        <v>2</v>
      </c>
      <c r="M61" s="37">
        <f ca="1">IFERROR(VLOOKUP($A61,ClassGrupFases!$C$60:$Q$67,1,FALSE),"")</f>
        <v>4</v>
      </c>
    </row>
    <row r="62" spans="1:13" x14ac:dyDescent="0.3">
      <c r="A62" s="33">
        <v>5</v>
      </c>
      <c r="B62" s="42">
        <f ca="1">IFERROR(VLOOKUP($A62,ClassGrupFases!$C$60:$Q$67,15,FALSE),"")</f>
        <v>5</v>
      </c>
      <c r="C62" s="43" t="str">
        <f ca="1">IFERROR(VLOOKUP($A62,ClassGrupFases!$C$60:$Q$67,2,FALSE),"")</f>
        <v>Sylvio PR</v>
      </c>
      <c r="D62" s="44">
        <f ca="1">IFERROR(VLOOKUP($A62,ClassGrupFases!$C$60:$Q$67,3,FALSE),"")</f>
        <v>0.44444444444444442</v>
      </c>
      <c r="E62" s="45">
        <f ca="1">IFERROR(VLOOKUP($A62,ClassGrupFases!$C$60:$Q$67,4,FALSE),"")</f>
        <v>8</v>
      </c>
      <c r="F62" s="45">
        <f ca="1">IFERROR(VLOOKUP($A62,ClassGrupFases!$C$60:$Q$67,5,FALSE),"")</f>
        <v>6</v>
      </c>
      <c r="G62" s="45">
        <f ca="1">IFERROR(VLOOKUP($A62,ClassGrupFases!$C$60:$Q$67,6,FALSE),"")</f>
        <v>2</v>
      </c>
      <c r="H62" s="45">
        <f ca="1">IFERROR(VLOOKUP($A62,ClassGrupFases!$C$60:$Q$67,7,FALSE),"")</f>
        <v>2</v>
      </c>
      <c r="I62" s="45">
        <f ca="1">IFERROR(VLOOKUP($A62,ClassGrupFases!$C$60:$Q$67,8,FALSE),"")</f>
        <v>2</v>
      </c>
      <c r="J62" s="45">
        <f ca="1">IFERROR(VLOOKUP($A62,ClassGrupFases!$C$60:$Q$67,9,FALSE),"")</f>
        <v>8</v>
      </c>
      <c r="K62" s="45">
        <f ca="1">IFERROR(VLOOKUP($A62,ClassGrupFases!$C$60:$Q$67,10,FALSE),"")</f>
        <v>10</v>
      </c>
      <c r="L62" s="45">
        <f ca="1">IFERROR(VLOOKUP($A62,ClassGrupFases!$C$60:$Q$67,11,FALSE),"")</f>
        <v>-2</v>
      </c>
      <c r="M62" s="37">
        <f ca="1">IFERROR(VLOOKUP($A62,ClassGrupFases!$C$60:$Q$67,1,FALSE),"")</f>
        <v>5</v>
      </c>
    </row>
    <row r="63" spans="1:13" x14ac:dyDescent="0.3">
      <c r="A63" s="33">
        <v>6</v>
      </c>
      <c r="B63" s="42">
        <f ca="1">IFERROR(VLOOKUP($A63,ClassGrupFases!$C$60:$Q$67,15,FALSE),"")</f>
        <v>6</v>
      </c>
      <c r="C63" s="43" t="str">
        <f ca="1">IFERROR(VLOOKUP($A63,ClassGrupFases!$C$60:$Q$67,2,FALSE),"")</f>
        <v>Marcelo Rodrigues PR</v>
      </c>
      <c r="D63" s="44">
        <f ca="1">IFERROR(VLOOKUP($A63,ClassGrupFases!$C$60:$Q$67,3,FALSE),"")</f>
        <v>0.33333333333333331</v>
      </c>
      <c r="E63" s="45">
        <f ca="1">IFERROR(VLOOKUP($A63,ClassGrupFases!$C$60:$Q$67,4,FALSE),"")</f>
        <v>6</v>
      </c>
      <c r="F63" s="45">
        <f ca="1">IFERROR(VLOOKUP($A63,ClassGrupFases!$C$60:$Q$67,5,FALSE),"")</f>
        <v>6</v>
      </c>
      <c r="G63" s="45">
        <f ca="1">IFERROR(VLOOKUP($A63,ClassGrupFases!$C$60:$Q$67,6,FALSE),"")</f>
        <v>2</v>
      </c>
      <c r="H63" s="45">
        <f ca="1">IFERROR(VLOOKUP($A63,ClassGrupFases!$C$60:$Q$67,7,FALSE),"")</f>
        <v>0</v>
      </c>
      <c r="I63" s="45">
        <f ca="1">IFERROR(VLOOKUP($A63,ClassGrupFases!$C$60:$Q$67,8,FALSE),"")</f>
        <v>4</v>
      </c>
      <c r="J63" s="45">
        <f ca="1">IFERROR(VLOOKUP($A63,ClassGrupFases!$C$60:$Q$67,9,FALSE),"")</f>
        <v>7</v>
      </c>
      <c r="K63" s="45">
        <f ca="1">IFERROR(VLOOKUP($A63,ClassGrupFases!$C$60:$Q$67,10,FALSE),"")</f>
        <v>10</v>
      </c>
      <c r="L63" s="45">
        <f ca="1">IFERROR(VLOOKUP($A63,ClassGrupFases!$C$60:$Q$67,11,FALSE),"")</f>
        <v>-3</v>
      </c>
      <c r="M63" s="37">
        <f ca="1">IFERROR(VLOOKUP($A63,ClassGrupFases!$C$60:$Q$67,1,FALSE),"")</f>
        <v>6</v>
      </c>
    </row>
    <row r="64" spans="1:13" x14ac:dyDescent="0.3">
      <c r="A64" s="33">
        <v>7</v>
      </c>
      <c r="B64" s="46">
        <f ca="1">IFERROR(VLOOKUP($A64,ClassGrupFases!$C$60:$Q$67,15,FALSE),"")</f>
        <v>7</v>
      </c>
      <c r="C64" s="47" t="str">
        <f ca="1">IFERROR(VLOOKUP($A64,ClassGrupFases!$C$60:$Q$67,2,FALSE),"")</f>
        <v>-</v>
      </c>
      <c r="D64" s="48">
        <f ca="1">IFERROR(VLOOKUP($A64,ClassGrupFases!$C$60:$Q$67,3,FALSE),"")</f>
        <v>0</v>
      </c>
      <c r="E64" s="49">
        <f ca="1">IFERROR(VLOOKUP($A64,ClassGrupFases!$C$60:$Q$67,4,FALSE),"")</f>
        <v>0</v>
      </c>
      <c r="F64" s="49">
        <f ca="1">IFERROR(VLOOKUP($A64,ClassGrupFases!$C$60:$Q$67,5,FALSE),"")</f>
        <v>54</v>
      </c>
      <c r="G64" s="49">
        <f ca="1">IFERROR(VLOOKUP($A64,ClassGrupFases!$C$60:$Q$67,6,FALSE),"")</f>
        <v>0</v>
      </c>
      <c r="H64" s="49">
        <f ca="1">IFERROR(VLOOKUP($A64,ClassGrupFases!$C$60:$Q$67,7,FALSE),"")</f>
        <v>0</v>
      </c>
      <c r="I64" s="49">
        <f ca="1">IFERROR(VLOOKUP($A64,ClassGrupFases!$C$60:$Q$67,8,FALSE),"")</f>
        <v>54</v>
      </c>
      <c r="J64" s="49">
        <f ca="1">IFERROR(VLOOKUP($A64,ClassGrupFases!$C$60:$Q$67,9,FALSE),"")</f>
        <v>0</v>
      </c>
      <c r="K64" s="49">
        <f ca="1">IFERROR(VLOOKUP($A64,ClassGrupFases!$C$60:$Q$67,10,FALSE),"")</f>
        <v>54</v>
      </c>
      <c r="L64" s="49">
        <f ca="1">IFERROR(VLOOKUP($A64,ClassGrupFases!$C$60:$Q$67,11,FALSE),"")</f>
        <v>-54</v>
      </c>
      <c r="M64" s="37">
        <f ca="1">IFERROR(VLOOKUP($A64,ClassGrupFases!$C$60:$Q$67,1,FALSE),"")</f>
        <v>7</v>
      </c>
    </row>
    <row r="66" spans="1:13" x14ac:dyDescent="0.3">
      <c r="B66" s="39" t="s">
        <v>32</v>
      </c>
      <c r="C66" s="40" t="s">
        <v>44</v>
      </c>
      <c r="D66" s="41" t="s">
        <v>45</v>
      </c>
      <c r="E66" s="41" t="s">
        <v>46</v>
      </c>
      <c r="F66" s="41" t="s">
        <v>18</v>
      </c>
      <c r="G66" s="41" t="s">
        <v>19</v>
      </c>
      <c r="H66" s="41" t="s">
        <v>20</v>
      </c>
      <c r="I66" s="41" t="s">
        <v>21</v>
      </c>
      <c r="J66" s="41" t="s">
        <v>47</v>
      </c>
      <c r="K66" s="41" t="s">
        <v>48</v>
      </c>
      <c r="L66" s="41" t="s">
        <v>49</v>
      </c>
    </row>
    <row r="67" spans="1:13" x14ac:dyDescent="0.3">
      <c r="A67" s="33">
        <v>1</v>
      </c>
      <c r="B67" s="42">
        <f ca="1">IFERROR(VLOOKUP($A67,ClassGrupFases!$C$69:$Q$76,15,FALSE),"")</f>
        <v>1</v>
      </c>
      <c r="C67" s="43" t="str">
        <f ca="1">IFERROR(VLOOKUP($A67,ClassGrupFases!$C$69:$Q$76,2,FALSE),"")</f>
        <v>Betaressi SP</v>
      </c>
      <c r="D67" s="44">
        <f ca="1">IFERROR(VLOOKUP($A67,ClassGrupFases!$C$69:$Q$76,3,FALSE),"")</f>
        <v>0.77777777777777779</v>
      </c>
      <c r="E67" s="45">
        <f ca="1">IFERROR(VLOOKUP($A67,ClassGrupFases!$C$69:$Q$76,4,FALSE),"")</f>
        <v>14</v>
      </c>
      <c r="F67" s="45">
        <f ca="1">IFERROR(VLOOKUP($A67,ClassGrupFases!$C$69:$Q$76,5,FALSE),"")</f>
        <v>6</v>
      </c>
      <c r="G67" s="45">
        <f ca="1">IFERROR(VLOOKUP($A67,ClassGrupFases!$C$69:$Q$76,6,FALSE),"")</f>
        <v>4</v>
      </c>
      <c r="H67" s="45">
        <f ca="1">IFERROR(VLOOKUP($A67,ClassGrupFases!$C$69:$Q$76,7,FALSE),"")</f>
        <v>2</v>
      </c>
      <c r="I67" s="45">
        <f ca="1">IFERROR(VLOOKUP($A67,ClassGrupFases!$C$69:$Q$76,8,FALSE),"")</f>
        <v>0</v>
      </c>
      <c r="J67" s="45">
        <f ca="1">IFERROR(VLOOKUP($A67,ClassGrupFases!$C$69:$Q$76,9,FALSE),"")</f>
        <v>6</v>
      </c>
      <c r="K67" s="45">
        <f ca="1">IFERROR(VLOOKUP($A67,ClassGrupFases!$C$69:$Q$76,10,FALSE),"")</f>
        <v>2</v>
      </c>
      <c r="L67" s="45">
        <f ca="1">IFERROR(VLOOKUP($A67,ClassGrupFases!$C$69:$Q$76,11,FALSE),"")</f>
        <v>4</v>
      </c>
      <c r="M67" s="37">
        <f ca="1">IFERROR(VLOOKUP($A67,ClassGrupFases!$C$69:$Q$76,1,FALSE),"")</f>
        <v>1</v>
      </c>
    </row>
    <row r="68" spans="1:13" x14ac:dyDescent="0.3">
      <c r="A68" s="33">
        <v>2</v>
      </c>
      <c r="B68" s="42">
        <f ca="1">IFERROR(VLOOKUP($A68,ClassGrupFases!$C$69:$Q$76,15,FALSE),"")</f>
        <v>2</v>
      </c>
      <c r="C68" s="43" t="str">
        <f ca="1">IFERROR(VLOOKUP($A68,ClassGrupFases!$C$69:$Q$76,2,FALSE),"")</f>
        <v>Carlos André MG</v>
      </c>
      <c r="D68" s="44">
        <f ca="1">IFERROR(VLOOKUP($A68,ClassGrupFases!$C$69:$Q$76,3,FALSE),"")</f>
        <v>0.66666666666666663</v>
      </c>
      <c r="E68" s="45">
        <f ca="1">IFERROR(VLOOKUP($A68,ClassGrupFases!$C$69:$Q$76,4,FALSE),"")</f>
        <v>12</v>
      </c>
      <c r="F68" s="45">
        <f ca="1">IFERROR(VLOOKUP($A68,ClassGrupFases!$C$69:$Q$76,5,FALSE),"")</f>
        <v>6</v>
      </c>
      <c r="G68" s="45">
        <f ca="1">IFERROR(VLOOKUP($A68,ClassGrupFases!$C$69:$Q$76,6,FALSE),"")</f>
        <v>4</v>
      </c>
      <c r="H68" s="45">
        <f ca="1">IFERROR(VLOOKUP($A68,ClassGrupFases!$C$69:$Q$76,7,FALSE),"")</f>
        <v>0</v>
      </c>
      <c r="I68" s="45">
        <f ca="1">IFERROR(VLOOKUP($A68,ClassGrupFases!$C$69:$Q$76,8,FALSE),"")</f>
        <v>2</v>
      </c>
      <c r="J68" s="45">
        <f ca="1">IFERROR(VLOOKUP($A68,ClassGrupFases!$C$69:$Q$76,9,FALSE),"")</f>
        <v>8</v>
      </c>
      <c r="K68" s="45">
        <f ca="1">IFERROR(VLOOKUP($A68,ClassGrupFases!$C$69:$Q$76,10,FALSE),"")</f>
        <v>5</v>
      </c>
      <c r="L68" s="45">
        <f ca="1">IFERROR(VLOOKUP($A68,ClassGrupFases!$C$69:$Q$76,11,FALSE),"")</f>
        <v>3</v>
      </c>
      <c r="M68" s="37">
        <f ca="1">IFERROR(VLOOKUP($A68,ClassGrupFases!$C$69:$Q$76,1,FALSE),"")</f>
        <v>2</v>
      </c>
    </row>
    <row r="69" spans="1:13" x14ac:dyDescent="0.3">
      <c r="A69" s="33">
        <v>3</v>
      </c>
      <c r="B69" s="42">
        <f ca="1">IFERROR(VLOOKUP($A69,ClassGrupFases!$C$69:$Q$76,15,FALSE),"")</f>
        <v>3</v>
      </c>
      <c r="C69" s="43" t="str">
        <f ca="1">IFERROR(VLOOKUP($A69,ClassGrupFases!$C$69:$Q$76,2,FALSE),"")</f>
        <v>Harley RJ</v>
      </c>
      <c r="D69" s="44">
        <f ca="1">IFERROR(VLOOKUP($A69,ClassGrupFases!$C$69:$Q$76,3,FALSE),"")</f>
        <v>0.61111111111111116</v>
      </c>
      <c r="E69" s="45">
        <f ca="1">IFERROR(VLOOKUP($A69,ClassGrupFases!$C$69:$Q$76,4,FALSE),"")</f>
        <v>11</v>
      </c>
      <c r="F69" s="45">
        <f ca="1">IFERROR(VLOOKUP($A69,ClassGrupFases!$C$69:$Q$76,5,FALSE),"")</f>
        <v>6</v>
      </c>
      <c r="G69" s="45">
        <f ca="1">IFERROR(VLOOKUP($A69,ClassGrupFases!$C$69:$Q$76,6,FALSE),"")</f>
        <v>3</v>
      </c>
      <c r="H69" s="45">
        <f ca="1">IFERROR(VLOOKUP($A69,ClassGrupFases!$C$69:$Q$76,7,FALSE),"")</f>
        <v>2</v>
      </c>
      <c r="I69" s="45">
        <f ca="1">IFERROR(VLOOKUP($A69,ClassGrupFases!$C$69:$Q$76,8,FALSE),"")</f>
        <v>1</v>
      </c>
      <c r="J69" s="45">
        <f ca="1">IFERROR(VLOOKUP($A69,ClassGrupFases!$C$69:$Q$76,9,FALSE),"")</f>
        <v>11</v>
      </c>
      <c r="K69" s="45">
        <f ca="1">IFERROR(VLOOKUP($A69,ClassGrupFases!$C$69:$Q$76,10,FALSE),"")</f>
        <v>6</v>
      </c>
      <c r="L69" s="45">
        <f ca="1">IFERROR(VLOOKUP($A69,ClassGrupFases!$C$69:$Q$76,11,FALSE),"")</f>
        <v>5</v>
      </c>
      <c r="M69" s="37">
        <f ca="1">IFERROR(VLOOKUP($A69,ClassGrupFases!$C$69:$Q$76,1,FALSE),"")</f>
        <v>3</v>
      </c>
    </row>
    <row r="70" spans="1:13" x14ac:dyDescent="0.3">
      <c r="A70" s="33">
        <v>4</v>
      </c>
      <c r="B70" s="42">
        <f ca="1">IFERROR(VLOOKUP($A70,ClassGrupFases!$C$69:$Q$76,15,FALSE),"")</f>
        <v>4</v>
      </c>
      <c r="C70" s="43" t="str">
        <f ca="1">IFERROR(VLOOKUP($A70,ClassGrupFases!$C$69:$Q$76,2,FALSE),"")</f>
        <v>Gabriela PA</v>
      </c>
      <c r="D70" s="44">
        <f ca="1">IFERROR(VLOOKUP($A70,ClassGrupFases!$C$69:$Q$76,3,FALSE),"")</f>
        <v>0.61111111111111116</v>
      </c>
      <c r="E70" s="45">
        <f ca="1">IFERROR(VLOOKUP($A70,ClassGrupFases!$C$69:$Q$76,4,FALSE),"")</f>
        <v>11</v>
      </c>
      <c r="F70" s="45">
        <f ca="1">IFERROR(VLOOKUP($A70,ClassGrupFases!$C$69:$Q$76,5,FALSE),"")</f>
        <v>6</v>
      </c>
      <c r="G70" s="45">
        <f ca="1">IFERROR(VLOOKUP($A70,ClassGrupFases!$C$69:$Q$76,6,FALSE),"")</f>
        <v>3</v>
      </c>
      <c r="H70" s="45">
        <f ca="1">IFERROR(VLOOKUP($A70,ClassGrupFases!$C$69:$Q$76,7,FALSE),"")</f>
        <v>2</v>
      </c>
      <c r="I70" s="45">
        <f ca="1">IFERROR(VLOOKUP($A70,ClassGrupFases!$C$69:$Q$76,8,FALSE),"")</f>
        <v>1</v>
      </c>
      <c r="J70" s="45">
        <f ca="1">IFERROR(VLOOKUP($A70,ClassGrupFases!$C$69:$Q$76,9,FALSE),"")</f>
        <v>7</v>
      </c>
      <c r="K70" s="45">
        <f ca="1">IFERROR(VLOOKUP($A70,ClassGrupFases!$C$69:$Q$76,10,FALSE),"")</f>
        <v>5</v>
      </c>
      <c r="L70" s="45">
        <f ca="1">IFERROR(VLOOKUP($A70,ClassGrupFases!$C$69:$Q$76,11,FALSE),"")</f>
        <v>2</v>
      </c>
      <c r="M70" s="37">
        <f ca="1">IFERROR(VLOOKUP($A70,ClassGrupFases!$C$69:$Q$76,1,FALSE),"")</f>
        <v>4</v>
      </c>
    </row>
    <row r="71" spans="1:13" x14ac:dyDescent="0.3">
      <c r="A71" s="33">
        <v>5</v>
      </c>
      <c r="B71" s="42">
        <f ca="1">IFERROR(VLOOKUP($A71,ClassGrupFases!$C$69:$Q$76,15,FALSE),"")</f>
        <v>5</v>
      </c>
      <c r="C71" s="43" t="str">
        <f ca="1">IFERROR(VLOOKUP($A71,ClassGrupFases!$C$69:$Q$76,2,FALSE),"")</f>
        <v>Rodrigo Moro SP</v>
      </c>
      <c r="D71" s="44">
        <f ca="1">IFERROR(VLOOKUP($A71,ClassGrupFases!$C$69:$Q$76,3,FALSE),"")</f>
        <v>0.3888888888888889</v>
      </c>
      <c r="E71" s="45">
        <f ca="1">IFERROR(VLOOKUP($A71,ClassGrupFases!$C$69:$Q$76,4,FALSE),"")</f>
        <v>7</v>
      </c>
      <c r="F71" s="45">
        <f ca="1">IFERROR(VLOOKUP($A71,ClassGrupFases!$C$69:$Q$76,5,FALSE),"")</f>
        <v>6</v>
      </c>
      <c r="G71" s="45">
        <f ca="1">IFERROR(VLOOKUP($A71,ClassGrupFases!$C$69:$Q$76,6,FALSE),"")</f>
        <v>2</v>
      </c>
      <c r="H71" s="45">
        <f ca="1">IFERROR(VLOOKUP($A71,ClassGrupFases!$C$69:$Q$76,7,FALSE),"")</f>
        <v>1</v>
      </c>
      <c r="I71" s="45">
        <f ca="1">IFERROR(VLOOKUP($A71,ClassGrupFases!$C$69:$Q$76,8,FALSE),"")</f>
        <v>3</v>
      </c>
      <c r="J71" s="45">
        <f ca="1">IFERROR(VLOOKUP($A71,ClassGrupFases!$C$69:$Q$76,9,FALSE),"")</f>
        <v>10</v>
      </c>
      <c r="K71" s="45">
        <f ca="1">IFERROR(VLOOKUP($A71,ClassGrupFases!$C$69:$Q$76,10,FALSE),"")</f>
        <v>10</v>
      </c>
      <c r="L71" s="45">
        <f ca="1">IFERROR(VLOOKUP($A71,ClassGrupFases!$C$69:$Q$76,11,FALSE),"")</f>
        <v>0</v>
      </c>
      <c r="M71" s="37">
        <f ca="1">IFERROR(VLOOKUP($A71,ClassGrupFases!$C$69:$Q$76,1,FALSE),"")</f>
        <v>5</v>
      </c>
    </row>
    <row r="72" spans="1:13" x14ac:dyDescent="0.3">
      <c r="A72" s="33">
        <v>6</v>
      </c>
      <c r="B72" s="42">
        <f ca="1">IFERROR(VLOOKUP($A72,ClassGrupFases!$C$69:$Q$76,15,FALSE),"")</f>
        <v>6</v>
      </c>
      <c r="C72" s="43" t="str">
        <f ca="1">IFERROR(VLOOKUP($A72,ClassGrupFases!$C$69:$Q$76,2,FALSE),"")</f>
        <v>Edmilson Chagas RJ</v>
      </c>
      <c r="D72" s="44">
        <f ca="1">IFERROR(VLOOKUP($A72,ClassGrupFases!$C$69:$Q$76,3,FALSE),"")</f>
        <v>0.22222222222222221</v>
      </c>
      <c r="E72" s="45">
        <f ca="1">IFERROR(VLOOKUP($A72,ClassGrupFases!$C$69:$Q$76,4,FALSE),"")</f>
        <v>4</v>
      </c>
      <c r="F72" s="45">
        <f ca="1">IFERROR(VLOOKUP($A72,ClassGrupFases!$C$69:$Q$76,5,FALSE),"")</f>
        <v>6</v>
      </c>
      <c r="G72" s="45">
        <f ca="1">IFERROR(VLOOKUP($A72,ClassGrupFases!$C$69:$Q$76,6,FALSE),"")</f>
        <v>1</v>
      </c>
      <c r="H72" s="45">
        <f ca="1">IFERROR(VLOOKUP($A72,ClassGrupFases!$C$69:$Q$76,7,FALSE),"")</f>
        <v>1</v>
      </c>
      <c r="I72" s="45">
        <f ca="1">IFERROR(VLOOKUP($A72,ClassGrupFases!$C$69:$Q$76,8,FALSE),"")</f>
        <v>4</v>
      </c>
      <c r="J72" s="45">
        <f ca="1">IFERROR(VLOOKUP($A72,ClassGrupFases!$C$69:$Q$76,9,FALSE),"")</f>
        <v>3</v>
      </c>
      <c r="K72" s="45">
        <f ca="1">IFERROR(VLOOKUP($A72,ClassGrupFases!$C$69:$Q$76,10,FALSE),"")</f>
        <v>11</v>
      </c>
      <c r="L72" s="45">
        <f ca="1">IFERROR(VLOOKUP($A72,ClassGrupFases!$C$69:$Q$76,11,FALSE),"")</f>
        <v>-8</v>
      </c>
      <c r="M72" s="37">
        <f ca="1">IFERROR(VLOOKUP($A72,ClassGrupFases!$C$69:$Q$76,1,FALSE),"")</f>
        <v>6</v>
      </c>
    </row>
    <row r="73" spans="1:13" x14ac:dyDescent="0.3">
      <c r="A73" s="33">
        <v>7</v>
      </c>
      <c r="B73" s="46">
        <f ca="1">IFERROR(VLOOKUP($A73,ClassGrupFases!$C$69:$Q$76,15,FALSE),"")</f>
        <v>7</v>
      </c>
      <c r="C73" s="47" t="str">
        <f ca="1">IFERROR(VLOOKUP($A73,ClassGrupFases!$C$69:$Q$76,2,FALSE),"")</f>
        <v>-</v>
      </c>
      <c r="D73" s="48">
        <f ca="1">IFERROR(VLOOKUP($A73,ClassGrupFases!$C$69:$Q$76,3,FALSE),"")</f>
        <v>0</v>
      </c>
      <c r="E73" s="49">
        <f ca="1">IFERROR(VLOOKUP($A73,ClassGrupFases!$C$69:$Q$76,4,FALSE),"")</f>
        <v>0</v>
      </c>
      <c r="F73" s="49">
        <f ca="1">IFERROR(VLOOKUP($A73,ClassGrupFases!$C$69:$Q$76,5,FALSE),"")</f>
        <v>54</v>
      </c>
      <c r="G73" s="49">
        <f ca="1">IFERROR(VLOOKUP($A73,ClassGrupFases!$C$69:$Q$76,6,FALSE),"")</f>
        <v>0</v>
      </c>
      <c r="H73" s="49">
        <f ca="1">IFERROR(VLOOKUP($A73,ClassGrupFases!$C$69:$Q$76,7,FALSE),"")</f>
        <v>0</v>
      </c>
      <c r="I73" s="49">
        <f ca="1">IFERROR(VLOOKUP($A73,ClassGrupFases!$C$69:$Q$76,8,FALSE),"")</f>
        <v>54</v>
      </c>
      <c r="J73" s="49">
        <f ca="1">IFERROR(VLOOKUP($A73,ClassGrupFases!$C$69:$Q$76,9,FALSE),"")</f>
        <v>0</v>
      </c>
      <c r="K73" s="49">
        <f ca="1">IFERROR(VLOOKUP($A73,ClassGrupFases!$C$69:$Q$76,10,FALSE),"")</f>
        <v>54</v>
      </c>
      <c r="L73" s="49">
        <f ca="1">IFERROR(VLOOKUP($A73,ClassGrupFases!$C$69:$Q$76,11,FALSE),"")</f>
        <v>-54</v>
      </c>
      <c r="M73" s="37">
        <f ca="1">IFERROR(VLOOKUP($A73,ClassGrupFases!$C$69:$Q$76,1,FALSE),"")</f>
        <v>7</v>
      </c>
    </row>
    <row r="75" spans="1:13" x14ac:dyDescent="0.3">
      <c r="B75" s="39" t="s">
        <v>33</v>
      </c>
      <c r="C75" s="40" t="s">
        <v>44</v>
      </c>
      <c r="D75" s="41" t="s">
        <v>45</v>
      </c>
      <c r="E75" s="41" t="s">
        <v>46</v>
      </c>
      <c r="F75" s="41" t="s">
        <v>18</v>
      </c>
      <c r="G75" s="41" t="s">
        <v>19</v>
      </c>
      <c r="H75" s="41" t="s">
        <v>20</v>
      </c>
      <c r="I75" s="41" t="s">
        <v>21</v>
      </c>
      <c r="J75" s="41" t="s">
        <v>47</v>
      </c>
      <c r="K75" s="41" t="s">
        <v>48</v>
      </c>
      <c r="L75" s="41" t="s">
        <v>49</v>
      </c>
    </row>
    <row r="76" spans="1:13" x14ac:dyDescent="0.3">
      <c r="A76" s="33">
        <v>1</v>
      </c>
      <c r="B76" s="42">
        <f ca="1">IFERROR(VLOOKUP($A76,ClassGrupFases!$C$78:$Q$85,15,FALSE),"")</f>
        <v>1</v>
      </c>
      <c r="C76" s="43" t="str">
        <f ca="1">IFERROR(VLOOKUP($A76,ClassGrupFases!$C$78:$Q$85,2,FALSE),"")</f>
        <v>Gilberto Almeida RJ</v>
      </c>
      <c r="D76" s="44">
        <f ca="1">IFERROR(VLOOKUP($A76,ClassGrupFases!$C$78:$Q$85,3,FALSE),"")</f>
        <v>0.83333333333333337</v>
      </c>
      <c r="E76" s="45">
        <f ca="1">IFERROR(VLOOKUP($A76,ClassGrupFases!$C$78:$Q$85,4,FALSE),"")</f>
        <v>15</v>
      </c>
      <c r="F76" s="45">
        <f ca="1">IFERROR(VLOOKUP($A76,ClassGrupFases!$C$78:$Q$85,5,FALSE),"")</f>
        <v>6</v>
      </c>
      <c r="G76" s="45">
        <f ca="1">IFERROR(VLOOKUP($A76,ClassGrupFases!$C$78:$Q$85,6,FALSE),"")</f>
        <v>5</v>
      </c>
      <c r="H76" s="45">
        <f ca="1">IFERROR(VLOOKUP($A76,ClassGrupFases!$C$78:$Q$85,7,FALSE),"")</f>
        <v>0</v>
      </c>
      <c r="I76" s="45">
        <f ca="1">IFERROR(VLOOKUP($A76,ClassGrupFases!$C$78:$Q$85,8,FALSE),"")</f>
        <v>1</v>
      </c>
      <c r="J76" s="45">
        <f ca="1">IFERROR(VLOOKUP($A76,ClassGrupFases!$C$78:$Q$85,9,FALSE),"")</f>
        <v>15</v>
      </c>
      <c r="K76" s="45">
        <f ca="1">IFERROR(VLOOKUP($A76,ClassGrupFases!$C$78:$Q$85,10,FALSE),"")</f>
        <v>10</v>
      </c>
      <c r="L76" s="45">
        <f ca="1">IFERROR(VLOOKUP($A76,ClassGrupFases!$C$78:$Q$85,11,FALSE),"")</f>
        <v>5</v>
      </c>
      <c r="M76" s="37">
        <f ca="1">IFERROR(VLOOKUP($A76,ClassGrupFases!$C$78:$Q$85,1,FALSE),"")</f>
        <v>1</v>
      </c>
    </row>
    <row r="77" spans="1:13" x14ac:dyDescent="0.3">
      <c r="A77" s="33">
        <v>2</v>
      </c>
      <c r="B77" s="42">
        <f ca="1">IFERROR(VLOOKUP($A77,ClassGrupFases!$C$78:$Q$85,15,FALSE),"")</f>
        <v>2</v>
      </c>
      <c r="C77" s="43" t="str">
        <f ca="1">IFERROR(VLOOKUP($A77,ClassGrupFases!$C$78:$Q$85,2,FALSE),"")</f>
        <v>Valcy Jaques RJ</v>
      </c>
      <c r="D77" s="44">
        <f ca="1">IFERROR(VLOOKUP($A77,ClassGrupFases!$C$78:$Q$85,3,FALSE),"")</f>
        <v>0.61111111111111116</v>
      </c>
      <c r="E77" s="45">
        <f ca="1">IFERROR(VLOOKUP($A77,ClassGrupFases!$C$78:$Q$85,4,FALSE),"")</f>
        <v>11</v>
      </c>
      <c r="F77" s="45">
        <f ca="1">IFERROR(VLOOKUP($A77,ClassGrupFases!$C$78:$Q$85,5,FALSE),"")</f>
        <v>6</v>
      </c>
      <c r="G77" s="45">
        <f ca="1">IFERROR(VLOOKUP($A77,ClassGrupFases!$C$78:$Q$85,6,FALSE),"")</f>
        <v>3</v>
      </c>
      <c r="H77" s="45">
        <f ca="1">IFERROR(VLOOKUP($A77,ClassGrupFases!$C$78:$Q$85,7,FALSE),"")</f>
        <v>2</v>
      </c>
      <c r="I77" s="45">
        <f ca="1">IFERROR(VLOOKUP($A77,ClassGrupFases!$C$78:$Q$85,8,FALSE),"")</f>
        <v>1</v>
      </c>
      <c r="J77" s="45">
        <f ca="1">IFERROR(VLOOKUP($A77,ClassGrupFases!$C$78:$Q$85,9,FALSE),"")</f>
        <v>13</v>
      </c>
      <c r="K77" s="45">
        <f ca="1">IFERROR(VLOOKUP($A77,ClassGrupFases!$C$78:$Q$85,10,FALSE),"")</f>
        <v>8</v>
      </c>
      <c r="L77" s="45">
        <f ca="1">IFERROR(VLOOKUP($A77,ClassGrupFases!$C$78:$Q$85,11,FALSE),"")</f>
        <v>5</v>
      </c>
      <c r="M77" s="37">
        <f ca="1">IFERROR(VLOOKUP($A77,ClassGrupFases!$C$78:$Q$85,1,FALSE),"")</f>
        <v>2</v>
      </c>
    </row>
    <row r="78" spans="1:13" x14ac:dyDescent="0.3">
      <c r="A78" s="33">
        <v>3</v>
      </c>
      <c r="B78" s="42">
        <f ca="1">IFERROR(VLOOKUP($A78,ClassGrupFases!$C$78:$Q$85,15,FALSE),"")</f>
        <v>3</v>
      </c>
      <c r="C78" s="43" t="str">
        <f ca="1">IFERROR(VLOOKUP($A78,ClassGrupFases!$C$78:$Q$85,2,FALSE),"")</f>
        <v>Bruno Calinçane MG</v>
      </c>
      <c r="D78" s="44">
        <f ca="1">IFERROR(VLOOKUP($A78,ClassGrupFases!$C$78:$Q$85,3,FALSE),"")</f>
        <v>0.55555555555555558</v>
      </c>
      <c r="E78" s="45">
        <f ca="1">IFERROR(VLOOKUP($A78,ClassGrupFases!$C$78:$Q$85,4,FALSE),"")</f>
        <v>10</v>
      </c>
      <c r="F78" s="45">
        <f ca="1">IFERROR(VLOOKUP($A78,ClassGrupFases!$C$78:$Q$85,5,FALSE),"")</f>
        <v>6</v>
      </c>
      <c r="G78" s="45">
        <f ca="1">IFERROR(VLOOKUP($A78,ClassGrupFases!$C$78:$Q$85,6,FALSE),"")</f>
        <v>3</v>
      </c>
      <c r="H78" s="45">
        <f ca="1">IFERROR(VLOOKUP($A78,ClassGrupFases!$C$78:$Q$85,7,FALSE),"")</f>
        <v>1</v>
      </c>
      <c r="I78" s="45">
        <f ca="1">IFERROR(VLOOKUP($A78,ClassGrupFases!$C$78:$Q$85,8,FALSE),"")</f>
        <v>2</v>
      </c>
      <c r="J78" s="45">
        <f ca="1">IFERROR(VLOOKUP($A78,ClassGrupFases!$C$78:$Q$85,9,FALSE),"")</f>
        <v>12</v>
      </c>
      <c r="K78" s="45">
        <f ca="1">IFERROR(VLOOKUP($A78,ClassGrupFases!$C$78:$Q$85,10,FALSE),"")</f>
        <v>10</v>
      </c>
      <c r="L78" s="45">
        <f ca="1">IFERROR(VLOOKUP($A78,ClassGrupFases!$C$78:$Q$85,11,FALSE),"")</f>
        <v>2</v>
      </c>
      <c r="M78" s="37">
        <f ca="1">IFERROR(VLOOKUP($A78,ClassGrupFases!$C$78:$Q$85,1,FALSE),"")</f>
        <v>3</v>
      </c>
    </row>
    <row r="79" spans="1:13" x14ac:dyDescent="0.3">
      <c r="A79" s="33">
        <v>4</v>
      </c>
      <c r="B79" s="42">
        <f ca="1">IFERROR(VLOOKUP($A79,ClassGrupFases!$C$78:$Q$85,15,FALSE),"")</f>
        <v>4</v>
      </c>
      <c r="C79" s="43" t="str">
        <f ca="1">IFERROR(VLOOKUP($A79,ClassGrupFases!$C$78:$Q$85,2,FALSE),"")</f>
        <v>Porphirio RJ</v>
      </c>
      <c r="D79" s="44">
        <f ca="1">IFERROR(VLOOKUP($A79,ClassGrupFases!$C$78:$Q$85,3,FALSE),"")</f>
        <v>0.44444444444444442</v>
      </c>
      <c r="E79" s="45">
        <f ca="1">IFERROR(VLOOKUP($A79,ClassGrupFases!$C$78:$Q$85,4,FALSE),"")</f>
        <v>8</v>
      </c>
      <c r="F79" s="45">
        <f ca="1">IFERROR(VLOOKUP($A79,ClassGrupFases!$C$78:$Q$85,5,FALSE),"")</f>
        <v>6</v>
      </c>
      <c r="G79" s="45">
        <f ca="1">IFERROR(VLOOKUP($A79,ClassGrupFases!$C$78:$Q$85,6,FALSE),"")</f>
        <v>2</v>
      </c>
      <c r="H79" s="45">
        <f ca="1">IFERROR(VLOOKUP($A79,ClassGrupFases!$C$78:$Q$85,7,FALSE),"")</f>
        <v>2</v>
      </c>
      <c r="I79" s="45">
        <f ca="1">IFERROR(VLOOKUP($A79,ClassGrupFases!$C$78:$Q$85,8,FALSE),"")</f>
        <v>2</v>
      </c>
      <c r="J79" s="45">
        <f ca="1">IFERROR(VLOOKUP($A79,ClassGrupFases!$C$78:$Q$85,9,FALSE),"")</f>
        <v>10</v>
      </c>
      <c r="K79" s="45">
        <f ca="1">IFERROR(VLOOKUP($A79,ClassGrupFases!$C$78:$Q$85,10,FALSE),"")</f>
        <v>9</v>
      </c>
      <c r="L79" s="45">
        <f ca="1">IFERROR(VLOOKUP($A79,ClassGrupFases!$C$78:$Q$85,11,FALSE),"")</f>
        <v>1</v>
      </c>
      <c r="M79" s="37">
        <f ca="1">IFERROR(VLOOKUP($A79,ClassGrupFases!$C$78:$Q$85,1,FALSE),"")</f>
        <v>4</v>
      </c>
    </row>
    <row r="80" spans="1:13" x14ac:dyDescent="0.3">
      <c r="A80" s="33">
        <v>5</v>
      </c>
      <c r="B80" s="42">
        <f ca="1">IFERROR(VLOOKUP($A80,ClassGrupFases!$C$78:$Q$85,15,FALSE),"")</f>
        <v>5</v>
      </c>
      <c r="C80" s="43" t="str">
        <f ca="1">IFERROR(VLOOKUP($A80,ClassGrupFases!$C$78:$Q$85,2,FALSE),"")</f>
        <v>Sallys Martins SP</v>
      </c>
      <c r="D80" s="44">
        <f ca="1">IFERROR(VLOOKUP($A80,ClassGrupFases!$C$78:$Q$85,3,FALSE),"")</f>
        <v>0.3888888888888889</v>
      </c>
      <c r="E80" s="45">
        <f ca="1">IFERROR(VLOOKUP($A80,ClassGrupFases!$C$78:$Q$85,4,FALSE),"")</f>
        <v>7</v>
      </c>
      <c r="F80" s="45">
        <f ca="1">IFERROR(VLOOKUP($A80,ClassGrupFases!$C$78:$Q$85,5,FALSE),"")</f>
        <v>6</v>
      </c>
      <c r="G80" s="45">
        <f ca="1">IFERROR(VLOOKUP($A80,ClassGrupFases!$C$78:$Q$85,6,FALSE),"")</f>
        <v>2</v>
      </c>
      <c r="H80" s="45">
        <f ca="1">IFERROR(VLOOKUP($A80,ClassGrupFases!$C$78:$Q$85,7,FALSE),"")</f>
        <v>1</v>
      </c>
      <c r="I80" s="45">
        <f ca="1">IFERROR(VLOOKUP($A80,ClassGrupFases!$C$78:$Q$85,8,FALSE),"")</f>
        <v>3</v>
      </c>
      <c r="J80" s="45">
        <f ca="1">IFERROR(VLOOKUP($A80,ClassGrupFases!$C$78:$Q$85,9,FALSE),"")</f>
        <v>6</v>
      </c>
      <c r="K80" s="45">
        <f ca="1">IFERROR(VLOOKUP($A80,ClassGrupFases!$C$78:$Q$85,10,FALSE),"")</f>
        <v>13</v>
      </c>
      <c r="L80" s="45">
        <f ca="1">IFERROR(VLOOKUP($A80,ClassGrupFases!$C$78:$Q$85,11,FALSE),"")</f>
        <v>-7</v>
      </c>
      <c r="M80" s="37">
        <f ca="1">IFERROR(VLOOKUP($A80,ClassGrupFases!$C$78:$Q$85,1,FALSE),"")</f>
        <v>5</v>
      </c>
    </row>
    <row r="81" spans="1:13" x14ac:dyDescent="0.3">
      <c r="A81" s="33">
        <v>6</v>
      </c>
      <c r="B81" s="42">
        <f ca="1">IFERROR(VLOOKUP($A81,ClassGrupFases!$C$78:$Q$85,15,FALSE),"")</f>
        <v>6</v>
      </c>
      <c r="C81" s="43" t="str">
        <f ca="1">IFERROR(VLOOKUP($A81,ClassGrupFases!$C$78:$Q$85,2,FALSE),"")</f>
        <v>Leo Machado MG</v>
      </c>
      <c r="D81" s="44">
        <f ca="1">IFERROR(VLOOKUP($A81,ClassGrupFases!$C$78:$Q$85,3,FALSE),"")</f>
        <v>0.3888888888888889</v>
      </c>
      <c r="E81" s="45">
        <f ca="1">IFERROR(VLOOKUP($A81,ClassGrupFases!$C$78:$Q$85,4,FALSE),"")</f>
        <v>7</v>
      </c>
      <c r="F81" s="45">
        <f ca="1">IFERROR(VLOOKUP($A81,ClassGrupFases!$C$78:$Q$85,5,FALSE),"")</f>
        <v>6</v>
      </c>
      <c r="G81" s="45">
        <f ca="1">IFERROR(VLOOKUP($A81,ClassGrupFases!$C$78:$Q$85,6,FALSE),"")</f>
        <v>1</v>
      </c>
      <c r="H81" s="45">
        <f ca="1">IFERROR(VLOOKUP($A81,ClassGrupFases!$C$78:$Q$85,7,FALSE),"")</f>
        <v>4</v>
      </c>
      <c r="I81" s="45">
        <f ca="1">IFERROR(VLOOKUP($A81,ClassGrupFases!$C$78:$Q$85,8,FALSE),"")</f>
        <v>1</v>
      </c>
      <c r="J81" s="45">
        <f ca="1">IFERROR(VLOOKUP($A81,ClassGrupFases!$C$78:$Q$85,9,FALSE),"")</f>
        <v>6</v>
      </c>
      <c r="K81" s="45">
        <f ca="1">IFERROR(VLOOKUP($A81,ClassGrupFases!$C$78:$Q$85,10,FALSE),"")</f>
        <v>6</v>
      </c>
      <c r="L81" s="45">
        <f ca="1">IFERROR(VLOOKUP($A81,ClassGrupFases!$C$78:$Q$85,11,FALSE),"")</f>
        <v>0</v>
      </c>
      <c r="M81" s="37">
        <f ca="1">IFERROR(VLOOKUP($A81,ClassGrupFases!$C$78:$Q$85,1,FALSE),"")</f>
        <v>6</v>
      </c>
    </row>
    <row r="82" spans="1:13" x14ac:dyDescent="0.3">
      <c r="A82" s="33">
        <v>7</v>
      </c>
      <c r="B82" s="46">
        <f ca="1">IFERROR(VLOOKUP($A82,ClassGrupFases!$C$78:$Q$85,15,FALSE),"")</f>
        <v>7</v>
      </c>
      <c r="C82" s="47" t="str">
        <f ca="1">IFERROR(VLOOKUP($A82,ClassGrupFases!$C$78:$Q$85,2,FALSE),"")</f>
        <v>-</v>
      </c>
      <c r="D82" s="48">
        <f ca="1">IFERROR(VLOOKUP($A82,ClassGrupFases!$C$78:$Q$85,3,FALSE),"")</f>
        <v>0</v>
      </c>
      <c r="E82" s="49">
        <f ca="1">IFERROR(VLOOKUP($A82,ClassGrupFases!$C$78:$Q$85,4,FALSE),"")</f>
        <v>0</v>
      </c>
      <c r="F82" s="49">
        <f ca="1">IFERROR(VLOOKUP($A82,ClassGrupFases!$C$78:$Q$85,5,FALSE),"")</f>
        <v>54</v>
      </c>
      <c r="G82" s="49">
        <f ca="1">IFERROR(VLOOKUP($A82,ClassGrupFases!$C$78:$Q$85,6,FALSE),"")</f>
        <v>0</v>
      </c>
      <c r="H82" s="49">
        <f ca="1">IFERROR(VLOOKUP($A82,ClassGrupFases!$C$78:$Q$85,7,FALSE),"")</f>
        <v>0</v>
      </c>
      <c r="I82" s="49">
        <f ca="1">IFERROR(VLOOKUP($A82,ClassGrupFases!$C$78:$Q$85,8,FALSE),"")</f>
        <v>54</v>
      </c>
      <c r="J82" s="49">
        <f ca="1">IFERROR(VLOOKUP($A82,ClassGrupFases!$C$78:$Q$85,9,FALSE),"")</f>
        <v>0</v>
      </c>
      <c r="K82" s="49">
        <f ca="1">IFERROR(VLOOKUP($A82,ClassGrupFases!$C$78:$Q$85,10,FALSE),"")</f>
        <v>54</v>
      </c>
      <c r="L82" s="49">
        <f ca="1">IFERROR(VLOOKUP($A82,ClassGrupFases!$C$78:$Q$85,11,FALSE),"")</f>
        <v>-54</v>
      </c>
      <c r="M82" s="37">
        <f ca="1">IFERROR(VLOOKUP($A82,ClassGrupFases!$C$78:$Q$85,1,FALSE),"")</f>
        <v>7</v>
      </c>
    </row>
    <row r="84" spans="1:13" x14ac:dyDescent="0.3">
      <c r="B84" s="39" t="s">
        <v>18</v>
      </c>
      <c r="C84" s="40" t="s">
        <v>44</v>
      </c>
      <c r="D84" s="41" t="s">
        <v>45</v>
      </c>
      <c r="E84" s="41" t="s">
        <v>46</v>
      </c>
      <c r="F84" s="41" t="s">
        <v>18</v>
      </c>
      <c r="G84" s="41" t="s">
        <v>19</v>
      </c>
      <c r="H84" s="41" t="s">
        <v>20</v>
      </c>
      <c r="I84" s="41" t="s">
        <v>21</v>
      </c>
      <c r="J84" s="41" t="s">
        <v>47</v>
      </c>
      <c r="K84" s="41" t="s">
        <v>48</v>
      </c>
      <c r="L84" s="41" t="s">
        <v>49</v>
      </c>
    </row>
    <row r="85" spans="1:13" x14ac:dyDescent="0.3">
      <c r="A85" s="33">
        <v>1</v>
      </c>
      <c r="B85" s="42">
        <f ca="1">IFERROR(VLOOKUP($A85,ClassGrupFases!$C$87:$Q$94,15,FALSE),"")</f>
        <v>1</v>
      </c>
      <c r="C85" s="43" t="str">
        <f ca="1">IFERROR(VLOOKUP($A85,ClassGrupFases!$C$87:$Q$94,2,FALSE),"")</f>
        <v>André Santos RJ</v>
      </c>
      <c r="D85" s="44">
        <f ca="1">IFERROR(VLOOKUP($A85,ClassGrupFases!$C$87:$Q$94,3,FALSE),"")</f>
        <v>0.72222222222222221</v>
      </c>
      <c r="E85" s="45">
        <f ca="1">IFERROR(VLOOKUP($A85,ClassGrupFases!$C$87:$Q$94,4,FALSE),"")</f>
        <v>13</v>
      </c>
      <c r="F85" s="45">
        <f ca="1">IFERROR(VLOOKUP($A85,ClassGrupFases!$C$87:$Q$94,5,FALSE),"")</f>
        <v>6</v>
      </c>
      <c r="G85" s="45">
        <f ca="1">IFERROR(VLOOKUP($A85,ClassGrupFases!$C$87:$Q$94,6,FALSE),"")</f>
        <v>4</v>
      </c>
      <c r="H85" s="45">
        <f ca="1">IFERROR(VLOOKUP($A85,ClassGrupFases!$C$87:$Q$94,7,FALSE),"")</f>
        <v>1</v>
      </c>
      <c r="I85" s="45">
        <f ca="1">IFERROR(VLOOKUP($A85,ClassGrupFases!$C$87:$Q$94,8,FALSE),"")</f>
        <v>1</v>
      </c>
      <c r="J85" s="45">
        <f ca="1">IFERROR(VLOOKUP($A85,ClassGrupFases!$C$87:$Q$94,9,FALSE),"")</f>
        <v>15</v>
      </c>
      <c r="K85" s="45">
        <f ca="1">IFERROR(VLOOKUP($A85,ClassGrupFases!$C$87:$Q$94,10,FALSE),"")</f>
        <v>9</v>
      </c>
      <c r="L85" s="45">
        <f ca="1">IFERROR(VLOOKUP($A85,ClassGrupFases!$C$87:$Q$94,11,FALSE),"")</f>
        <v>6</v>
      </c>
      <c r="M85" s="37">
        <f ca="1">IFERROR(VLOOKUP($A85,ClassGrupFases!$C$87:$Q$94,1,FALSE),"")</f>
        <v>1</v>
      </c>
    </row>
    <row r="86" spans="1:13" x14ac:dyDescent="0.3">
      <c r="A86" s="33">
        <v>2</v>
      </c>
      <c r="B86" s="42">
        <f ca="1">IFERROR(VLOOKUP($A86,ClassGrupFases!$C$87:$Q$94,15,FALSE),"")</f>
        <v>2</v>
      </c>
      <c r="C86" s="43" t="str">
        <f ca="1">IFERROR(VLOOKUP($A86,ClassGrupFases!$C$87:$Q$94,2,FALSE),"")</f>
        <v>Proença RJ</v>
      </c>
      <c r="D86" s="44">
        <f ca="1">IFERROR(VLOOKUP($A86,ClassGrupFases!$C$87:$Q$94,3,FALSE),"")</f>
        <v>0.66666666666666663</v>
      </c>
      <c r="E86" s="45">
        <f ca="1">IFERROR(VLOOKUP($A86,ClassGrupFases!$C$87:$Q$94,4,FALSE),"")</f>
        <v>12</v>
      </c>
      <c r="F86" s="45">
        <f ca="1">IFERROR(VLOOKUP($A86,ClassGrupFases!$C$87:$Q$94,5,FALSE),"")</f>
        <v>6</v>
      </c>
      <c r="G86" s="45">
        <f ca="1">IFERROR(VLOOKUP($A86,ClassGrupFases!$C$87:$Q$94,6,FALSE),"")</f>
        <v>4</v>
      </c>
      <c r="H86" s="45">
        <f ca="1">IFERROR(VLOOKUP($A86,ClassGrupFases!$C$87:$Q$94,7,FALSE),"")</f>
        <v>0</v>
      </c>
      <c r="I86" s="45">
        <f ca="1">IFERROR(VLOOKUP($A86,ClassGrupFases!$C$87:$Q$94,8,FALSE),"")</f>
        <v>2</v>
      </c>
      <c r="J86" s="45">
        <f ca="1">IFERROR(VLOOKUP($A86,ClassGrupFases!$C$87:$Q$94,9,FALSE),"")</f>
        <v>15</v>
      </c>
      <c r="K86" s="45">
        <f ca="1">IFERROR(VLOOKUP($A86,ClassGrupFases!$C$87:$Q$94,10,FALSE),"")</f>
        <v>13</v>
      </c>
      <c r="L86" s="45">
        <f ca="1">IFERROR(VLOOKUP($A86,ClassGrupFases!$C$87:$Q$94,11,FALSE),"")</f>
        <v>2</v>
      </c>
      <c r="M86" s="37">
        <f ca="1">IFERROR(VLOOKUP($A86,ClassGrupFases!$C$87:$Q$94,1,FALSE),"")</f>
        <v>2</v>
      </c>
    </row>
    <row r="87" spans="1:13" x14ac:dyDescent="0.3">
      <c r="A87" s="33">
        <v>3</v>
      </c>
      <c r="B87" s="42">
        <f ca="1">IFERROR(VLOOKUP($A87,ClassGrupFases!$C$87:$Q$94,15,FALSE),"")</f>
        <v>3</v>
      </c>
      <c r="C87" s="43" t="str">
        <f ca="1">IFERROR(VLOOKUP($A87,ClassGrupFases!$C$87:$Q$94,2,FALSE),"")</f>
        <v>Roberto Villano RJ</v>
      </c>
      <c r="D87" s="44">
        <f ca="1">IFERROR(VLOOKUP($A87,ClassGrupFases!$C$87:$Q$94,3,FALSE),"")</f>
        <v>0.66666666666666663</v>
      </c>
      <c r="E87" s="45">
        <f ca="1">IFERROR(VLOOKUP($A87,ClassGrupFases!$C$87:$Q$94,4,FALSE),"")</f>
        <v>12</v>
      </c>
      <c r="F87" s="45">
        <f ca="1">IFERROR(VLOOKUP($A87,ClassGrupFases!$C$87:$Q$94,5,FALSE),"")</f>
        <v>6</v>
      </c>
      <c r="G87" s="45">
        <f ca="1">IFERROR(VLOOKUP($A87,ClassGrupFases!$C$87:$Q$94,6,FALSE),"")</f>
        <v>3</v>
      </c>
      <c r="H87" s="45">
        <f ca="1">IFERROR(VLOOKUP($A87,ClassGrupFases!$C$87:$Q$94,7,FALSE),"")</f>
        <v>3</v>
      </c>
      <c r="I87" s="45">
        <f ca="1">IFERROR(VLOOKUP($A87,ClassGrupFases!$C$87:$Q$94,8,FALSE),"")</f>
        <v>0</v>
      </c>
      <c r="J87" s="45">
        <f ca="1">IFERROR(VLOOKUP($A87,ClassGrupFases!$C$87:$Q$94,9,FALSE),"")</f>
        <v>9</v>
      </c>
      <c r="K87" s="45">
        <f ca="1">IFERROR(VLOOKUP($A87,ClassGrupFases!$C$87:$Q$94,10,FALSE),"")</f>
        <v>5</v>
      </c>
      <c r="L87" s="45">
        <f ca="1">IFERROR(VLOOKUP($A87,ClassGrupFases!$C$87:$Q$94,11,FALSE),"")</f>
        <v>4</v>
      </c>
      <c r="M87" s="37">
        <f ca="1">IFERROR(VLOOKUP($A87,ClassGrupFases!$C$87:$Q$94,1,FALSE),"")</f>
        <v>3</v>
      </c>
    </row>
    <row r="88" spans="1:13" x14ac:dyDescent="0.3">
      <c r="A88" s="33">
        <v>4</v>
      </c>
      <c r="B88" s="42">
        <f ca="1">IFERROR(VLOOKUP($A88,ClassGrupFases!$C$87:$Q$94,15,FALSE),"")</f>
        <v>4</v>
      </c>
      <c r="C88" s="43" t="str">
        <f ca="1">IFERROR(VLOOKUP($A88,ClassGrupFases!$C$87:$Q$94,2,FALSE),"")</f>
        <v>César Muniz RJ</v>
      </c>
      <c r="D88" s="44">
        <f ca="1">IFERROR(VLOOKUP($A88,ClassGrupFases!$C$87:$Q$94,3,FALSE),"")</f>
        <v>0.55555555555555558</v>
      </c>
      <c r="E88" s="45">
        <f ca="1">IFERROR(VLOOKUP($A88,ClassGrupFases!$C$87:$Q$94,4,FALSE),"")</f>
        <v>10</v>
      </c>
      <c r="F88" s="45">
        <f ca="1">IFERROR(VLOOKUP($A88,ClassGrupFases!$C$87:$Q$94,5,FALSE),"")</f>
        <v>6</v>
      </c>
      <c r="G88" s="45">
        <f ca="1">IFERROR(VLOOKUP($A88,ClassGrupFases!$C$87:$Q$94,6,FALSE),"")</f>
        <v>3</v>
      </c>
      <c r="H88" s="45">
        <f ca="1">IFERROR(VLOOKUP($A88,ClassGrupFases!$C$87:$Q$94,7,FALSE),"")</f>
        <v>1</v>
      </c>
      <c r="I88" s="45">
        <f ca="1">IFERROR(VLOOKUP($A88,ClassGrupFases!$C$87:$Q$94,8,FALSE),"")</f>
        <v>2</v>
      </c>
      <c r="J88" s="45">
        <f ca="1">IFERROR(VLOOKUP($A88,ClassGrupFases!$C$87:$Q$94,9,FALSE),"")</f>
        <v>8</v>
      </c>
      <c r="K88" s="45">
        <f ca="1">IFERROR(VLOOKUP($A88,ClassGrupFases!$C$87:$Q$94,10,FALSE),"")</f>
        <v>7</v>
      </c>
      <c r="L88" s="45">
        <f ca="1">IFERROR(VLOOKUP($A88,ClassGrupFases!$C$87:$Q$94,11,FALSE),"")</f>
        <v>1</v>
      </c>
      <c r="M88" s="37">
        <f ca="1">IFERROR(VLOOKUP($A88,ClassGrupFases!$C$87:$Q$94,1,FALSE),"")</f>
        <v>4</v>
      </c>
    </row>
    <row r="89" spans="1:13" x14ac:dyDescent="0.3">
      <c r="A89" s="33">
        <v>5</v>
      </c>
      <c r="B89" s="42">
        <f ca="1">IFERROR(VLOOKUP($A89,ClassGrupFases!$C$87:$Q$94,15,FALSE),"")</f>
        <v>5</v>
      </c>
      <c r="C89" s="43" t="str">
        <f ca="1">IFERROR(VLOOKUP($A89,ClassGrupFases!$C$87:$Q$94,2,FALSE),"")</f>
        <v>Zero SP</v>
      </c>
      <c r="D89" s="44">
        <f ca="1">IFERROR(VLOOKUP($A89,ClassGrupFases!$C$87:$Q$94,3,FALSE),"")</f>
        <v>0.55555555555555558</v>
      </c>
      <c r="E89" s="45">
        <f ca="1">IFERROR(VLOOKUP($A89,ClassGrupFases!$C$87:$Q$94,4,FALSE),"")</f>
        <v>10</v>
      </c>
      <c r="F89" s="45">
        <f ca="1">IFERROR(VLOOKUP($A89,ClassGrupFases!$C$87:$Q$94,5,FALSE),"")</f>
        <v>6</v>
      </c>
      <c r="G89" s="45">
        <f ca="1">IFERROR(VLOOKUP($A89,ClassGrupFases!$C$87:$Q$94,6,FALSE),"")</f>
        <v>3</v>
      </c>
      <c r="H89" s="45">
        <f ca="1">IFERROR(VLOOKUP($A89,ClassGrupFases!$C$87:$Q$94,7,FALSE),"")</f>
        <v>1</v>
      </c>
      <c r="I89" s="45">
        <f ca="1">IFERROR(VLOOKUP($A89,ClassGrupFases!$C$87:$Q$94,8,FALSE),"")</f>
        <v>2</v>
      </c>
      <c r="J89" s="45">
        <f ca="1">IFERROR(VLOOKUP($A89,ClassGrupFases!$C$87:$Q$94,9,FALSE),"")</f>
        <v>6</v>
      </c>
      <c r="K89" s="45">
        <f ca="1">IFERROR(VLOOKUP($A89,ClassGrupFases!$C$87:$Q$94,10,FALSE),"")</f>
        <v>5</v>
      </c>
      <c r="L89" s="45">
        <f ca="1">IFERROR(VLOOKUP($A89,ClassGrupFases!$C$87:$Q$94,11,FALSE),"")</f>
        <v>1</v>
      </c>
      <c r="M89" s="37">
        <f ca="1">IFERROR(VLOOKUP($A89,ClassGrupFases!$C$87:$Q$94,1,FALSE),"")</f>
        <v>5</v>
      </c>
    </row>
    <row r="90" spans="1:13" x14ac:dyDescent="0.3">
      <c r="A90" s="33">
        <v>6</v>
      </c>
      <c r="B90" s="42">
        <f ca="1">IFERROR(VLOOKUP($A90,ClassGrupFases!$C$87:$Q$94,15,FALSE),"")</f>
        <v>6</v>
      </c>
      <c r="C90" s="43" t="str">
        <f ca="1">IFERROR(VLOOKUP($A90,ClassGrupFases!$C$87:$Q$94,2,FALSE),"")</f>
        <v>Rodrigo Martins CE</v>
      </c>
      <c r="D90" s="44">
        <f ca="1">IFERROR(VLOOKUP($A90,ClassGrupFases!$C$87:$Q$94,3,FALSE),"")</f>
        <v>0.16666666666666666</v>
      </c>
      <c r="E90" s="45">
        <f ca="1">IFERROR(VLOOKUP($A90,ClassGrupFases!$C$87:$Q$94,4,FALSE),"")</f>
        <v>3</v>
      </c>
      <c r="F90" s="45">
        <f ca="1">IFERROR(VLOOKUP($A90,ClassGrupFases!$C$87:$Q$94,5,FALSE),"")</f>
        <v>6</v>
      </c>
      <c r="G90" s="45">
        <f ca="1">IFERROR(VLOOKUP($A90,ClassGrupFases!$C$87:$Q$94,6,FALSE),"")</f>
        <v>1</v>
      </c>
      <c r="H90" s="45">
        <f ca="1">IFERROR(VLOOKUP($A90,ClassGrupFases!$C$87:$Q$94,7,FALSE),"")</f>
        <v>0</v>
      </c>
      <c r="I90" s="45">
        <f ca="1">IFERROR(VLOOKUP($A90,ClassGrupFases!$C$87:$Q$94,8,FALSE),"")</f>
        <v>5</v>
      </c>
      <c r="J90" s="45">
        <f ca="1">IFERROR(VLOOKUP($A90,ClassGrupFases!$C$87:$Q$94,9,FALSE),"")</f>
        <v>7</v>
      </c>
      <c r="K90" s="45">
        <f ca="1">IFERROR(VLOOKUP($A90,ClassGrupFases!$C$87:$Q$94,10,FALSE),"")</f>
        <v>15</v>
      </c>
      <c r="L90" s="45">
        <f ca="1">IFERROR(VLOOKUP($A90,ClassGrupFases!$C$87:$Q$94,11,FALSE),"")</f>
        <v>-8</v>
      </c>
      <c r="M90" s="37">
        <f ca="1">IFERROR(VLOOKUP($A90,ClassGrupFases!$C$87:$Q$94,1,FALSE),"")</f>
        <v>6</v>
      </c>
    </row>
    <row r="91" spans="1:13" x14ac:dyDescent="0.3">
      <c r="A91" s="33">
        <v>7</v>
      </c>
      <c r="B91" s="46">
        <f ca="1">IFERROR(VLOOKUP($A91,ClassGrupFases!$C$87:$Q$94,15,FALSE),"")</f>
        <v>7</v>
      </c>
      <c r="C91" s="47" t="str">
        <f ca="1">IFERROR(VLOOKUP($A91,ClassGrupFases!$C$87:$Q$94,2,FALSE),"")</f>
        <v>-</v>
      </c>
      <c r="D91" s="48">
        <f ca="1">IFERROR(VLOOKUP($A91,ClassGrupFases!$C$87:$Q$94,3,FALSE),"")</f>
        <v>0</v>
      </c>
      <c r="E91" s="49">
        <f ca="1">IFERROR(VLOOKUP($A91,ClassGrupFases!$C$87:$Q$94,4,FALSE),"")</f>
        <v>0</v>
      </c>
      <c r="F91" s="49">
        <f ca="1">IFERROR(VLOOKUP($A91,ClassGrupFases!$C$87:$Q$94,5,FALSE),"")</f>
        <v>54</v>
      </c>
      <c r="G91" s="49">
        <f ca="1">IFERROR(VLOOKUP($A91,ClassGrupFases!$C$87:$Q$94,6,FALSE),"")</f>
        <v>0</v>
      </c>
      <c r="H91" s="49">
        <f ca="1">IFERROR(VLOOKUP($A91,ClassGrupFases!$C$87:$Q$94,7,FALSE),"")</f>
        <v>0</v>
      </c>
      <c r="I91" s="49">
        <f ca="1">IFERROR(VLOOKUP($A91,ClassGrupFases!$C$87:$Q$94,8,FALSE),"")</f>
        <v>54</v>
      </c>
      <c r="J91" s="49">
        <f ca="1">IFERROR(VLOOKUP($A91,ClassGrupFases!$C$87:$Q$94,9,FALSE),"")</f>
        <v>0</v>
      </c>
      <c r="K91" s="49">
        <f ca="1">IFERROR(VLOOKUP($A91,ClassGrupFases!$C$87:$Q$94,10,FALSE),"")</f>
        <v>54</v>
      </c>
      <c r="L91" s="49">
        <f ca="1">IFERROR(VLOOKUP($A91,ClassGrupFases!$C$87:$Q$94,11,FALSE),"")</f>
        <v>-54</v>
      </c>
      <c r="M91" s="37">
        <f ca="1">IFERROR(VLOOKUP($A91,ClassGrupFases!$C$87:$Q$94,1,FALSE),"")</f>
        <v>7</v>
      </c>
    </row>
    <row r="93" spans="1:13" x14ac:dyDescent="0.3">
      <c r="B93" s="39" t="s">
        <v>34</v>
      </c>
      <c r="C93" s="40" t="s">
        <v>44</v>
      </c>
      <c r="D93" s="41" t="s">
        <v>45</v>
      </c>
      <c r="E93" s="41" t="s">
        <v>46</v>
      </c>
      <c r="F93" s="41" t="s">
        <v>18</v>
      </c>
      <c r="G93" s="41" t="s">
        <v>19</v>
      </c>
      <c r="H93" s="41" t="s">
        <v>20</v>
      </c>
      <c r="I93" s="41" t="s">
        <v>21</v>
      </c>
      <c r="J93" s="41" t="s">
        <v>47</v>
      </c>
      <c r="K93" s="41" t="s">
        <v>48</v>
      </c>
      <c r="L93" s="41" t="s">
        <v>49</v>
      </c>
    </row>
    <row r="94" spans="1:13" x14ac:dyDescent="0.3">
      <c r="A94" s="33">
        <v>1</v>
      </c>
      <c r="B94" s="42">
        <f ca="1">IFERROR(VLOOKUP($A94,ClassGrupFases!$C$96:$Q$103,15,FALSE),"")</f>
        <v>1</v>
      </c>
      <c r="C94" s="43" t="str">
        <f ca="1">IFERROR(VLOOKUP($A94,ClassGrupFases!$C$96:$Q$103,2,FALSE),"")</f>
        <v>Galdeano SP</v>
      </c>
      <c r="D94" s="44">
        <f ca="1">IFERROR(VLOOKUP($A94,ClassGrupFases!$C$96:$Q$103,3,FALSE),"")</f>
        <v>0.83333333333333337</v>
      </c>
      <c r="E94" s="45">
        <f ca="1">IFERROR(VLOOKUP($A94,ClassGrupFases!$C$96:$Q$103,4,FALSE),"")</f>
        <v>15</v>
      </c>
      <c r="F94" s="45">
        <f ca="1">IFERROR(VLOOKUP($A94,ClassGrupFases!$C$96:$Q$103,5,FALSE),"")</f>
        <v>6</v>
      </c>
      <c r="G94" s="45">
        <f ca="1">IFERROR(VLOOKUP($A94,ClassGrupFases!$C$96:$Q$103,6,FALSE),"")</f>
        <v>5</v>
      </c>
      <c r="H94" s="45">
        <f ca="1">IFERROR(VLOOKUP($A94,ClassGrupFases!$C$96:$Q$103,7,FALSE),"")</f>
        <v>0</v>
      </c>
      <c r="I94" s="45">
        <f ca="1">IFERROR(VLOOKUP($A94,ClassGrupFases!$C$96:$Q$103,8,FALSE),"")</f>
        <v>1</v>
      </c>
      <c r="J94" s="45">
        <f ca="1">IFERROR(VLOOKUP($A94,ClassGrupFases!$C$96:$Q$103,9,FALSE),"")</f>
        <v>15</v>
      </c>
      <c r="K94" s="45">
        <f ca="1">IFERROR(VLOOKUP($A94,ClassGrupFases!$C$96:$Q$103,10,FALSE),"")</f>
        <v>3</v>
      </c>
      <c r="L94" s="45">
        <f ca="1">IFERROR(VLOOKUP($A94,ClassGrupFases!$C$96:$Q$103,11,FALSE),"")</f>
        <v>12</v>
      </c>
      <c r="M94" s="37">
        <f ca="1">IFERROR(VLOOKUP($A94,ClassGrupFases!$C$96:$Q$103,1,FALSE),"")</f>
        <v>1</v>
      </c>
    </row>
    <row r="95" spans="1:13" x14ac:dyDescent="0.3">
      <c r="A95" s="33">
        <v>2</v>
      </c>
      <c r="B95" s="42">
        <f ca="1">IFERROR(VLOOKUP($A95,ClassGrupFases!$C$96:$Q$103,15,FALSE),"")</f>
        <v>2</v>
      </c>
      <c r="C95" s="43" t="str">
        <f ca="1">IFERROR(VLOOKUP($A95,ClassGrupFases!$C$96:$Q$103,2,FALSE),"")</f>
        <v>Carlão PA</v>
      </c>
      <c r="D95" s="44">
        <f ca="1">IFERROR(VLOOKUP($A95,ClassGrupFases!$C$96:$Q$103,3,FALSE),"")</f>
        <v>0.72222222222222221</v>
      </c>
      <c r="E95" s="45">
        <f ca="1">IFERROR(VLOOKUP($A95,ClassGrupFases!$C$96:$Q$103,4,FALSE),"")</f>
        <v>13</v>
      </c>
      <c r="F95" s="45">
        <f ca="1">IFERROR(VLOOKUP($A95,ClassGrupFases!$C$96:$Q$103,5,FALSE),"")</f>
        <v>6</v>
      </c>
      <c r="G95" s="45">
        <f ca="1">IFERROR(VLOOKUP($A95,ClassGrupFases!$C$96:$Q$103,6,FALSE),"")</f>
        <v>4</v>
      </c>
      <c r="H95" s="45">
        <f ca="1">IFERROR(VLOOKUP($A95,ClassGrupFases!$C$96:$Q$103,7,FALSE),"")</f>
        <v>1</v>
      </c>
      <c r="I95" s="45">
        <f ca="1">IFERROR(VLOOKUP($A95,ClassGrupFases!$C$96:$Q$103,8,FALSE),"")</f>
        <v>1</v>
      </c>
      <c r="J95" s="45">
        <f ca="1">IFERROR(VLOOKUP($A95,ClassGrupFases!$C$96:$Q$103,9,FALSE),"")</f>
        <v>13</v>
      </c>
      <c r="K95" s="45">
        <f ca="1">IFERROR(VLOOKUP($A95,ClassGrupFases!$C$96:$Q$103,10,FALSE),"")</f>
        <v>8</v>
      </c>
      <c r="L95" s="45">
        <f ca="1">IFERROR(VLOOKUP($A95,ClassGrupFases!$C$96:$Q$103,11,FALSE),"")</f>
        <v>5</v>
      </c>
      <c r="M95" s="37">
        <f ca="1">IFERROR(VLOOKUP($A95,ClassGrupFases!$C$96:$Q$103,1,FALSE),"")</f>
        <v>2</v>
      </c>
    </row>
    <row r="96" spans="1:13" x14ac:dyDescent="0.3">
      <c r="A96" s="33">
        <v>3</v>
      </c>
      <c r="B96" s="42">
        <f ca="1">IFERROR(VLOOKUP($A96,ClassGrupFases!$C$96:$Q$103,15,FALSE),"")</f>
        <v>3</v>
      </c>
      <c r="C96" s="43" t="str">
        <f ca="1">IFERROR(VLOOKUP($A96,ClassGrupFases!$C$96:$Q$103,2,FALSE),"")</f>
        <v>Rafael Marques RJ</v>
      </c>
      <c r="D96" s="44">
        <f ca="1">IFERROR(VLOOKUP($A96,ClassGrupFases!$C$96:$Q$103,3,FALSE),"")</f>
        <v>0.72222222222222221</v>
      </c>
      <c r="E96" s="45">
        <f ca="1">IFERROR(VLOOKUP($A96,ClassGrupFases!$C$96:$Q$103,4,FALSE),"")</f>
        <v>13</v>
      </c>
      <c r="F96" s="45">
        <f ca="1">IFERROR(VLOOKUP($A96,ClassGrupFases!$C$96:$Q$103,5,FALSE),"")</f>
        <v>6</v>
      </c>
      <c r="G96" s="45">
        <f ca="1">IFERROR(VLOOKUP($A96,ClassGrupFases!$C$96:$Q$103,6,FALSE),"")</f>
        <v>4</v>
      </c>
      <c r="H96" s="45">
        <f ca="1">IFERROR(VLOOKUP($A96,ClassGrupFases!$C$96:$Q$103,7,FALSE),"")</f>
        <v>1</v>
      </c>
      <c r="I96" s="45">
        <f ca="1">IFERROR(VLOOKUP($A96,ClassGrupFases!$C$96:$Q$103,8,FALSE),"")</f>
        <v>1</v>
      </c>
      <c r="J96" s="45">
        <f ca="1">IFERROR(VLOOKUP($A96,ClassGrupFases!$C$96:$Q$103,9,FALSE),"")</f>
        <v>11</v>
      </c>
      <c r="K96" s="45">
        <f ca="1">IFERROR(VLOOKUP($A96,ClassGrupFases!$C$96:$Q$103,10,FALSE),"")</f>
        <v>7</v>
      </c>
      <c r="L96" s="45">
        <f ca="1">IFERROR(VLOOKUP($A96,ClassGrupFases!$C$96:$Q$103,11,FALSE),"")</f>
        <v>4</v>
      </c>
      <c r="M96" s="37">
        <f ca="1">IFERROR(VLOOKUP($A96,ClassGrupFases!$C$96:$Q$103,1,FALSE),"")</f>
        <v>3</v>
      </c>
    </row>
    <row r="97" spans="1:13" x14ac:dyDescent="0.3">
      <c r="A97" s="33">
        <v>4</v>
      </c>
      <c r="B97" s="42">
        <f ca="1">IFERROR(VLOOKUP($A97,ClassGrupFases!$C$96:$Q$103,15,FALSE),"")</f>
        <v>4</v>
      </c>
      <c r="C97" s="43" t="str">
        <f ca="1">IFERROR(VLOOKUP($A97,ClassGrupFases!$C$96:$Q$103,2,FALSE),"")</f>
        <v>Armando Monteiro MS</v>
      </c>
      <c r="D97" s="44">
        <f ca="1">IFERROR(VLOOKUP($A97,ClassGrupFases!$C$96:$Q$103,3,FALSE),"")</f>
        <v>0.5</v>
      </c>
      <c r="E97" s="45">
        <f ca="1">IFERROR(VLOOKUP($A97,ClassGrupFases!$C$96:$Q$103,4,FALSE),"")</f>
        <v>9</v>
      </c>
      <c r="F97" s="45">
        <f ca="1">IFERROR(VLOOKUP($A97,ClassGrupFases!$C$96:$Q$103,5,FALSE),"")</f>
        <v>6</v>
      </c>
      <c r="G97" s="45">
        <f ca="1">IFERROR(VLOOKUP($A97,ClassGrupFases!$C$96:$Q$103,6,FALSE),"")</f>
        <v>3</v>
      </c>
      <c r="H97" s="45">
        <f ca="1">IFERROR(VLOOKUP($A97,ClassGrupFases!$C$96:$Q$103,7,FALSE),"")</f>
        <v>0</v>
      </c>
      <c r="I97" s="45">
        <f ca="1">IFERROR(VLOOKUP($A97,ClassGrupFases!$C$96:$Q$103,8,FALSE),"")</f>
        <v>3</v>
      </c>
      <c r="J97" s="45">
        <f ca="1">IFERROR(VLOOKUP($A97,ClassGrupFases!$C$96:$Q$103,9,FALSE),"")</f>
        <v>8</v>
      </c>
      <c r="K97" s="45">
        <f ca="1">IFERROR(VLOOKUP($A97,ClassGrupFases!$C$96:$Q$103,10,FALSE),"")</f>
        <v>12</v>
      </c>
      <c r="L97" s="45">
        <f ca="1">IFERROR(VLOOKUP($A97,ClassGrupFases!$C$96:$Q$103,11,FALSE),"")</f>
        <v>-4</v>
      </c>
      <c r="M97" s="37">
        <f ca="1">IFERROR(VLOOKUP($A97,ClassGrupFases!$C$96:$Q$103,1,FALSE),"")</f>
        <v>4</v>
      </c>
    </row>
    <row r="98" spans="1:13" x14ac:dyDescent="0.3">
      <c r="A98" s="33">
        <v>5</v>
      </c>
      <c r="B98" s="42">
        <f ca="1">IFERROR(VLOOKUP($A98,ClassGrupFases!$C$96:$Q$103,15,FALSE),"")</f>
        <v>5</v>
      </c>
      <c r="C98" s="43" t="str">
        <f ca="1">IFERROR(VLOOKUP($A98,ClassGrupFases!$C$96:$Q$103,2,FALSE),"")</f>
        <v>Tiago Spitz MG</v>
      </c>
      <c r="D98" s="44">
        <f ca="1">IFERROR(VLOOKUP($A98,ClassGrupFases!$C$96:$Q$103,3,FALSE),"")</f>
        <v>0.3888888888888889</v>
      </c>
      <c r="E98" s="45">
        <f ca="1">IFERROR(VLOOKUP($A98,ClassGrupFases!$C$96:$Q$103,4,FALSE),"")</f>
        <v>7</v>
      </c>
      <c r="F98" s="45">
        <f ca="1">IFERROR(VLOOKUP($A98,ClassGrupFases!$C$96:$Q$103,5,FALSE),"")</f>
        <v>6</v>
      </c>
      <c r="G98" s="45">
        <f ca="1">IFERROR(VLOOKUP($A98,ClassGrupFases!$C$96:$Q$103,6,FALSE),"")</f>
        <v>2</v>
      </c>
      <c r="H98" s="45">
        <f ca="1">IFERROR(VLOOKUP($A98,ClassGrupFases!$C$96:$Q$103,7,FALSE),"")</f>
        <v>1</v>
      </c>
      <c r="I98" s="45">
        <f ca="1">IFERROR(VLOOKUP($A98,ClassGrupFases!$C$96:$Q$103,8,FALSE),"")</f>
        <v>3</v>
      </c>
      <c r="J98" s="45">
        <f ca="1">IFERROR(VLOOKUP($A98,ClassGrupFases!$C$96:$Q$103,9,FALSE),"")</f>
        <v>11</v>
      </c>
      <c r="K98" s="45">
        <f ca="1">IFERROR(VLOOKUP($A98,ClassGrupFases!$C$96:$Q$103,10,FALSE),"")</f>
        <v>14</v>
      </c>
      <c r="L98" s="45">
        <f ca="1">IFERROR(VLOOKUP($A98,ClassGrupFases!$C$96:$Q$103,11,FALSE),"")</f>
        <v>-3</v>
      </c>
      <c r="M98" s="37">
        <f ca="1">IFERROR(VLOOKUP($A98,ClassGrupFases!$C$96:$Q$103,1,FALSE),"")</f>
        <v>5</v>
      </c>
    </row>
    <row r="99" spans="1:13" x14ac:dyDescent="0.3">
      <c r="A99" s="33">
        <v>6</v>
      </c>
      <c r="B99" s="42">
        <f ca="1">IFERROR(VLOOKUP($A99,ClassGrupFases!$C$96:$Q$103,15,FALSE),"")</f>
        <v>6</v>
      </c>
      <c r="C99" s="43" t="str">
        <f ca="1">IFERROR(VLOOKUP($A99,ClassGrupFases!$C$96:$Q$103,2,FALSE),"")</f>
        <v>João Carrasco DF</v>
      </c>
      <c r="D99" s="44">
        <f ca="1">IFERROR(VLOOKUP($A99,ClassGrupFases!$C$96:$Q$103,3,FALSE),"")</f>
        <v>0.22222222222222221</v>
      </c>
      <c r="E99" s="45">
        <f ca="1">IFERROR(VLOOKUP($A99,ClassGrupFases!$C$96:$Q$103,4,FALSE),"")</f>
        <v>4</v>
      </c>
      <c r="F99" s="45">
        <f ca="1">IFERROR(VLOOKUP($A99,ClassGrupFases!$C$96:$Q$103,5,FALSE),"")</f>
        <v>6</v>
      </c>
      <c r="G99" s="45">
        <f ca="1">IFERROR(VLOOKUP($A99,ClassGrupFases!$C$96:$Q$103,6,FALSE),"")</f>
        <v>1</v>
      </c>
      <c r="H99" s="45">
        <f ca="1">IFERROR(VLOOKUP($A99,ClassGrupFases!$C$96:$Q$103,7,FALSE),"")</f>
        <v>1</v>
      </c>
      <c r="I99" s="45">
        <f ca="1">IFERROR(VLOOKUP($A99,ClassGrupFases!$C$96:$Q$103,8,FALSE),"")</f>
        <v>4</v>
      </c>
      <c r="J99" s="45">
        <f ca="1">IFERROR(VLOOKUP($A99,ClassGrupFases!$C$96:$Q$103,9,FALSE),"")</f>
        <v>5</v>
      </c>
      <c r="K99" s="45">
        <f ca="1">IFERROR(VLOOKUP($A99,ClassGrupFases!$C$96:$Q$103,10,FALSE),"")</f>
        <v>13</v>
      </c>
      <c r="L99" s="45">
        <f ca="1">IFERROR(VLOOKUP($A99,ClassGrupFases!$C$96:$Q$103,11,FALSE),"")</f>
        <v>-8</v>
      </c>
      <c r="M99" s="37">
        <f ca="1">IFERROR(VLOOKUP($A99,ClassGrupFases!$C$96:$Q$103,1,FALSE),"")</f>
        <v>6</v>
      </c>
    </row>
    <row r="100" spans="1:13" x14ac:dyDescent="0.3">
      <c r="A100" s="33">
        <v>7</v>
      </c>
      <c r="B100" s="46">
        <f ca="1">IFERROR(VLOOKUP($A100,ClassGrupFases!$C$96:$Q$103,15,FALSE),"")</f>
        <v>7</v>
      </c>
      <c r="C100" s="47" t="str">
        <f ca="1">IFERROR(VLOOKUP($A100,ClassGrupFases!$C$96:$Q$103,2,FALSE),"")</f>
        <v>-</v>
      </c>
      <c r="D100" s="48">
        <f ca="1">IFERROR(VLOOKUP($A100,ClassGrupFases!$C$96:$Q$103,3,FALSE),"")</f>
        <v>0</v>
      </c>
      <c r="E100" s="49">
        <f ca="1">IFERROR(VLOOKUP($A100,ClassGrupFases!$C$96:$Q$103,4,FALSE),"")</f>
        <v>0</v>
      </c>
      <c r="F100" s="49">
        <f ca="1">IFERROR(VLOOKUP($A100,ClassGrupFases!$C$96:$Q$103,5,FALSE),"")</f>
        <v>54</v>
      </c>
      <c r="G100" s="49">
        <f ca="1">IFERROR(VLOOKUP($A100,ClassGrupFases!$C$96:$Q$103,6,FALSE),"")</f>
        <v>0</v>
      </c>
      <c r="H100" s="49">
        <f ca="1">IFERROR(VLOOKUP($A100,ClassGrupFases!$C$96:$Q$103,7,FALSE),"")</f>
        <v>0</v>
      </c>
      <c r="I100" s="49">
        <f ca="1">IFERROR(VLOOKUP($A100,ClassGrupFases!$C$96:$Q$103,8,FALSE),"")</f>
        <v>54</v>
      </c>
      <c r="J100" s="49">
        <f ca="1">IFERROR(VLOOKUP($A100,ClassGrupFases!$C$96:$Q$103,9,FALSE),"")</f>
        <v>0</v>
      </c>
      <c r="K100" s="49">
        <f ca="1">IFERROR(VLOOKUP($A100,ClassGrupFases!$C$96:$Q$103,10,FALSE),"")</f>
        <v>54</v>
      </c>
      <c r="L100" s="49">
        <f ca="1">IFERROR(VLOOKUP($A100,ClassGrupFases!$C$96:$Q$103,11,FALSE),"")</f>
        <v>-54</v>
      </c>
      <c r="M100" s="37">
        <f ca="1">IFERROR(VLOOKUP($A100,ClassGrupFases!$C$96:$Q$103,1,FALSE),"")</f>
        <v>7</v>
      </c>
    </row>
    <row r="102" spans="1:13" x14ac:dyDescent="0.3">
      <c r="B102" s="39" t="s">
        <v>36</v>
      </c>
      <c r="C102" s="40" t="s">
        <v>44</v>
      </c>
      <c r="D102" s="41" t="s">
        <v>45</v>
      </c>
      <c r="E102" s="41" t="s">
        <v>46</v>
      </c>
      <c r="F102" s="41" t="s">
        <v>18</v>
      </c>
      <c r="G102" s="41" t="s">
        <v>19</v>
      </c>
      <c r="H102" s="41" t="s">
        <v>20</v>
      </c>
      <c r="I102" s="41" t="s">
        <v>21</v>
      </c>
      <c r="J102" s="41" t="s">
        <v>47</v>
      </c>
      <c r="K102" s="41" t="s">
        <v>48</v>
      </c>
      <c r="L102" s="41" t="s">
        <v>49</v>
      </c>
    </row>
    <row r="103" spans="1:13" x14ac:dyDescent="0.3">
      <c r="A103" s="33">
        <v>1</v>
      </c>
      <c r="B103" s="42">
        <f ca="1">IFERROR(VLOOKUP($A103,ClassGrupFases!$C$105:$Q$112,15,FALSE),"")</f>
        <v>1</v>
      </c>
      <c r="C103" s="43" t="str">
        <f ca="1">IFERROR(VLOOKUP($A103,ClassGrupFases!$C$105:$Q$112,2,FALSE),"")</f>
        <v>Roberto Petrini PR</v>
      </c>
      <c r="D103" s="44">
        <f ca="1">IFERROR(VLOOKUP($A103,ClassGrupFases!$C$105:$Q$112,3,FALSE),"")</f>
        <v>0.88888888888888884</v>
      </c>
      <c r="E103" s="45">
        <f ca="1">IFERROR(VLOOKUP($A103,ClassGrupFases!$C$105:$Q$112,4,FALSE),"")</f>
        <v>16</v>
      </c>
      <c r="F103" s="45">
        <f ca="1">IFERROR(VLOOKUP($A103,ClassGrupFases!$C$105:$Q$112,5,FALSE),"")</f>
        <v>6</v>
      </c>
      <c r="G103" s="45">
        <f ca="1">IFERROR(VLOOKUP($A103,ClassGrupFases!$C$105:$Q$112,6,FALSE),"")</f>
        <v>5</v>
      </c>
      <c r="H103" s="45">
        <f ca="1">IFERROR(VLOOKUP($A103,ClassGrupFases!$C$105:$Q$112,7,FALSE),"")</f>
        <v>1</v>
      </c>
      <c r="I103" s="45">
        <f ca="1">IFERROR(VLOOKUP($A103,ClassGrupFases!$C$105:$Q$112,8,FALSE),"")</f>
        <v>0</v>
      </c>
      <c r="J103" s="45">
        <f ca="1">IFERROR(VLOOKUP($A103,ClassGrupFases!$C$105:$Q$112,9,FALSE),"")</f>
        <v>9</v>
      </c>
      <c r="K103" s="45">
        <f ca="1">IFERROR(VLOOKUP($A103,ClassGrupFases!$C$105:$Q$112,10,FALSE),"")</f>
        <v>2</v>
      </c>
      <c r="L103" s="45">
        <f ca="1">IFERROR(VLOOKUP($A103,ClassGrupFases!$C$105:$Q$112,11,FALSE),"")</f>
        <v>7</v>
      </c>
      <c r="M103" s="37">
        <f ca="1">IFERROR(VLOOKUP($A103,ClassGrupFases!$C$105:$Q$112,1,FALSE),"")</f>
        <v>1</v>
      </c>
    </row>
    <row r="104" spans="1:13" x14ac:dyDescent="0.3">
      <c r="A104" s="33">
        <v>2</v>
      </c>
      <c r="B104" s="42">
        <f ca="1">IFERROR(VLOOKUP($A104,ClassGrupFases!$C$105:$Q$112,15,FALSE),"")</f>
        <v>2</v>
      </c>
      <c r="C104" s="43" t="str">
        <f ca="1">IFERROR(VLOOKUP($A104,ClassGrupFases!$C$105:$Q$112,2,FALSE),"")</f>
        <v>Heraldino RJ</v>
      </c>
      <c r="D104" s="44">
        <f ca="1">IFERROR(VLOOKUP($A104,ClassGrupFases!$C$105:$Q$112,3,FALSE),"")</f>
        <v>0.66666666666666663</v>
      </c>
      <c r="E104" s="45">
        <f ca="1">IFERROR(VLOOKUP($A104,ClassGrupFases!$C$105:$Q$112,4,FALSE),"")</f>
        <v>12</v>
      </c>
      <c r="F104" s="45">
        <f ca="1">IFERROR(VLOOKUP($A104,ClassGrupFases!$C$105:$Q$112,5,FALSE),"")</f>
        <v>6</v>
      </c>
      <c r="G104" s="45">
        <f ca="1">IFERROR(VLOOKUP($A104,ClassGrupFases!$C$105:$Q$112,6,FALSE),"")</f>
        <v>4</v>
      </c>
      <c r="H104" s="45">
        <f ca="1">IFERROR(VLOOKUP($A104,ClassGrupFases!$C$105:$Q$112,7,FALSE),"")</f>
        <v>0</v>
      </c>
      <c r="I104" s="45">
        <f ca="1">IFERROR(VLOOKUP($A104,ClassGrupFases!$C$105:$Q$112,8,FALSE),"")</f>
        <v>2</v>
      </c>
      <c r="J104" s="45">
        <f ca="1">IFERROR(VLOOKUP($A104,ClassGrupFases!$C$105:$Q$112,9,FALSE),"")</f>
        <v>10</v>
      </c>
      <c r="K104" s="45">
        <f ca="1">IFERROR(VLOOKUP($A104,ClassGrupFases!$C$105:$Q$112,10,FALSE),"")</f>
        <v>7</v>
      </c>
      <c r="L104" s="45">
        <f ca="1">IFERROR(VLOOKUP($A104,ClassGrupFases!$C$105:$Q$112,11,FALSE),"")</f>
        <v>3</v>
      </c>
      <c r="M104" s="37">
        <f ca="1">IFERROR(VLOOKUP($A104,ClassGrupFases!$C$105:$Q$112,1,FALSE),"")</f>
        <v>2</v>
      </c>
    </row>
    <row r="105" spans="1:13" x14ac:dyDescent="0.3">
      <c r="A105" s="33">
        <v>3</v>
      </c>
      <c r="B105" s="42">
        <f ca="1">IFERROR(VLOOKUP($A105,ClassGrupFases!$C$105:$Q$112,15,FALSE),"")</f>
        <v>3</v>
      </c>
      <c r="C105" s="43" t="str">
        <f ca="1">IFERROR(VLOOKUP($A105,ClassGrupFases!$C$105:$Q$112,2,FALSE),"")</f>
        <v>Flávio Oliveira DF</v>
      </c>
      <c r="D105" s="44">
        <f ca="1">IFERROR(VLOOKUP($A105,ClassGrupFases!$C$105:$Q$112,3,FALSE),"")</f>
        <v>0.55555555555555558</v>
      </c>
      <c r="E105" s="45">
        <f ca="1">IFERROR(VLOOKUP($A105,ClassGrupFases!$C$105:$Q$112,4,FALSE),"")</f>
        <v>10</v>
      </c>
      <c r="F105" s="45">
        <f ca="1">IFERROR(VLOOKUP($A105,ClassGrupFases!$C$105:$Q$112,5,FALSE),"")</f>
        <v>6</v>
      </c>
      <c r="G105" s="45">
        <f ca="1">IFERROR(VLOOKUP($A105,ClassGrupFases!$C$105:$Q$112,6,FALSE),"")</f>
        <v>3</v>
      </c>
      <c r="H105" s="45">
        <f ca="1">IFERROR(VLOOKUP($A105,ClassGrupFases!$C$105:$Q$112,7,FALSE),"")</f>
        <v>1</v>
      </c>
      <c r="I105" s="45">
        <f ca="1">IFERROR(VLOOKUP($A105,ClassGrupFases!$C$105:$Q$112,8,FALSE),"")</f>
        <v>2</v>
      </c>
      <c r="J105" s="45">
        <f ca="1">IFERROR(VLOOKUP($A105,ClassGrupFases!$C$105:$Q$112,9,FALSE),"")</f>
        <v>7</v>
      </c>
      <c r="K105" s="45">
        <f ca="1">IFERROR(VLOOKUP($A105,ClassGrupFases!$C$105:$Q$112,10,FALSE),"")</f>
        <v>6</v>
      </c>
      <c r="L105" s="45">
        <f ca="1">IFERROR(VLOOKUP($A105,ClassGrupFases!$C$105:$Q$112,11,FALSE),"")</f>
        <v>1</v>
      </c>
      <c r="M105" s="37">
        <f ca="1">IFERROR(VLOOKUP($A105,ClassGrupFases!$C$105:$Q$112,1,FALSE),"")</f>
        <v>3</v>
      </c>
    </row>
    <row r="106" spans="1:13" x14ac:dyDescent="0.3">
      <c r="A106" s="33">
        <v>4</v>
      </c>
      <c r="B106" s="42">
        <f ca="1">IFERROR(VLOOKUP($A106,ClassGrupFases!$C$105:$Q$112,15,FALSE),"")</f>
        <v>4</v>
      </c>
      <c r="C106" s="43" t="str">
        <f ca="1">IFERROR(VLOOKUP($A106,ClassGrupFases!$C$105:$Q$112,2,FALSE),"")</f>
        <v>Luis Eduardo AM</v>
      </c>
      <c r="D106" s="44">
        <f ca="1">IFERROR(VLOOKUP($A106,ClassGrupFases!$C$105:$Q$112,3,FALSE),"")</f>
        <v>0.5</v>
      </c>
      <c r="E106" s="45">
        <f ca="1">IFERROR(VLOOKUP($A106,ClassGrupFases!$C$105:$Q$112,4,FALSE),"")</f>
        <v>9</v>
      </c>
      <c r="F106" s="45">
        <f ca="1">IFERROR(VLOOKUP($A106,ClassGrupFases!$C$105:$Q$112,5,FALSE),"")</f>
        <v>6</v>
      </c>
      <c r="G106" s="45">
        <f ca="1">IFERROR(VLOOKUP($A106,ClassGrupFases!$C$105:$Q$112,6,FALSE),"")</f>
        <v>3</v>
      </c>
      <c r="H106" s="45">
        <f ca="1">IFERROR(VLOOKUP($A106,ClassGrupFases!$C$105:$Q$112,7,FALSE),"")</f>
        <v>0</v>
      </c>
      <c r="I106" s="45">
        <f ca="1">IFERROR(VLOOKUP($A106,ClassGrupFases!$C$105:$Q$112,8,FALSE),"")</f>
        <v>3</v>
      </c>
      <c r="J106" s="45">
        <f ca="1">IFERROR(VLOOKUP($A106,ClassGrupFases!$C$105:$Q$112,9,FALSE),"")</f>
        <v>4</v>
      </c>
      <c r="K106" s="45">
        <f ca="1">IFERROR(VLOOKUP($A106,ClassGrupFases!$C$105:$Q$112,10,FALSE),"")</f>
        <v>4</v>
      </c>
      <c r="L106" s="45">
        <f ca="1">IFERROR(VLOOKUP($A106,ClassGrupFases!$C$105:$Q$112,11,FALSE),"")</f>
        <v>0</v>
      </c>
      <c r="M106" s="37">
        <f ca="1">IFERROR(VLOOKUP($A106,ClassGrupFases!$C$105:$Q$112,1,FALSE),"")</f>
        <v>4</v>
      </c>
    </row>
    <row r="107" spans="1:13" x14ac:dyDescent="0.3">
      <c r="A107" s="33">
        <v>5</v>
      </c>
      <c r="B107" s="42">
        <f ca="1">IFERROR(VLOOKUP($A107,ClassGrupFases!$C$105:$Q$112,15,FALSE),"")</f>
        <v>5</v>
      </c>
      <c r="C107" s="43" t="str">
        <f ca="1">IFERROR(VLOOKUP($A107,ClassGrupFases!$C$105:$Q$112,2,FALSE),"")</f>
        <v>Rafael Santos SP</v>
      </c>
      <c r="D107" s="44">
        <f ca="1">IFERROR(VLOOKUP($A107,ClassGrupFases!$C$105:$Q$112,3,FALSE),"")</f>
        <v>0.3888888888888889</v>
      </c>
      <c r="E107" s="45">
        <f ca="1">IFERROR(VLOOKUP($A107,ClassGrupFases!$C$105:$Q$112,4,FALSE),"")</f>
        <v>7</v>
      </c>
      <c r="F107" s="45">
        <f ca="1">IFERROR(VLOOKUP($A107,ClassGrupFases!$C$105:$Q$112,5,FALSE),"")</f>
        <v>6</v>
      </c>
      <c r="G107" s="45">
        <f ca="1">IFERROR(VLOOKUP($A107,ClassGrupFases!$C$105:$Q$112,6,FALSE),"")</f>
        <v>2</v>
      </c>
      <c r="H107" s="45">
        <f ca="1">IFERROR(VLOOKUP($A107,ClassGrupFases!$C$105:$Q$112,7,FALSE),"")</f>
        <v>1</v>
      </c>
      <c r="I107" s="45">
        <f ca="1">IFERROR(VLOOKUP($A107,ClassGrupFases!$C$105:$Q$112,8,FALSE),"")</f>
        <v>3</v>
      </c>
      <c r="J107" s="45">
        <f ca="1">IFERROR(VLOOKUP($A107,ClassGrupFases!$C$105:$Q$112,9,FALSE),"")</f>
        <v>4</v>
      </c>
      <c r="K107" s="45">
        <f ca="1">IFERROR(VLOOKUP($A107,ClassGrupFases!$C$105:$Q$112,10,FALSE),"")</f>
        <v>6</v>
      </c>
      <c r="L107" s="45">
        <f ca="1">IFERROR(VLOOKUP($A107,ClassGrupFases!$C$105:$Q$112,11,FALSE),"")</f>
        <v>-2</v>
      </c>
      <c r="M107" s="37">
        <f ca="1">IFERROR(VLOOKUP($A107,ClassGrupFases!$C$105:$Q$112,1,FALSE),"")</f>
        <v>5</v>
      </c>
    </row>
    <row r="108" spans="1:13" x14ac:dyDescent="0.3">
      <c r="A108" s="33">
        <v>6</v>
      </c>
      <c r="B108" s="42">
        <f ca="1">IFERROR(VLOOKUP($A108,ClassGrupFases!$C$105:$Q$112,15,FALSE),"")</f>
        <v>6</v>
      </c>
      <c r="C108" s="43" t="str">
        <f ca="1">IFERROR(VLOOKUP($A108,ClassGrupFases!$C$105:$Q$112,2,FALSE),"")</f>
        <v>Felipe Drago DF</v>
      </c>
      <c r="D108" s="44">
        <f ca="1">IFERROR(VLOOKUP($A108,ClassGrupFases!$C$105:$Q$112,3,FALSE),"")</f>
        <v>0.3888888888888889</v>
      </c>
      <c r="E108" s="45">
        <f ca="1">IFERROR(VLOOKUP($A108,ClassGrupFases!$C$105:$Q$112,4,FALSE),"")</f>
        <v>7</v>
      </c>
      <c r="F108" s="45">
        <f ca="1">IFERROR(VLOOKUP($A108,ClassGrupFases!$C$105:$Q$112,5,FALSE),"")</f>
        <v>6</v>
      </c>
      <c r="G108" s="45">
        <f ca="1">IFERROR(VLOOKUP($A108,ClassGrupFases!$C$105:$Q$112,6,FALSE),"")</f>
        <v>2</v>
      </c>
      <c r="H108" s="45">
        <f ca="1">IFERROR(VLOOKUP($A108,ClassGrupFases!$C$105:$Q$112,7,FALSE),"")</f>
        <v>1</v>
      </c>
      <c r="I108" s="45">
        <f ca="1">IFERROR(VLOOKUP($A108,ClassGrupFases!$C$105:$Q$112,8,FALSE),"")</f>
        <v>3</v>
      </c>
      <c r="J108" s="45">
        <f ca="1">IFERROR(VLOOKUP($A108,ClassGrupFases!$C$105:$Q$112,9,FALSE),"")</f>
        <v>5</v>
      </c>
      <c r="K108" s="45">
        <f ca="1">IFERROR(VLOOKUP($A108,ClassGrupFases!$C$105:$Q$112,10,FALSE),"")</f>
        <v>8</v>
      </c>
      <c r="L108" s="45">
        <f ca="1">IFERROR(VLOOKUP($A108,ClassGrupFases!$C$105:$Q$112,11,FALSE),"")</f>
        <v>-3</v>
      </c>
      <c r="M108" s="37">
        <f ca="1">IFERROR(VLOOKUP($A108,ClassGrupFases!$C$105:$Q$112,1,FALSE),"")</f>
        <v>6</v>
      </c>
    </row>
    <row r="109" spans="1:13" x14ac:dyDescent="0.3">
      <c r="A109" s="33">
        <v>7</v>
      </c>
      <c r="B109" s="46">
        <f ca="1">IFERROR(VLOOKUP($A109,ClassGrupFases!$C$105:$Q$112,15,FALSE),"")</f>
        <v>7</v>
      </c>
      <c r="C109" s="47" t="str">
        <f ca="1">IFERROR(VLOOKUP($A109,ClassGrupFases!$C$105:$Q$112,2,FALSE),"")</f>
        <v>-</v>
      </c>
      <c r="D109" s="48">
        <f ca="1">IFERROR(VLOOKUP($A109,ClassGrupFases!$C$105:$Q$112,3,FALSE),"")</f>
        <v>0</v>
      </c>
      <c r="E109" s="49">
        <f ca="1">IFERROR(VLOOKUP($A109,ClassGrupFases!$C$105:$Q$112,4,FALSE),"")</f>
        <v>0</v>
      </c>
      <c r="F109" s="49">
        <f ca="1">IFERROR(VLOOKUP($A109,ClassGrupFases!$C$105:$Q$112,5,FALSE),"")</f>
        <v>54</v>
      </c>
      <c r="G109" s="49">
        <f ca="1">IFERROR(VLOOKUP($A109,ClassGrupFases!$C$105:$Q$112,6,FALSE),"")</f>
        <v>0</v>
      </c>
      <c r="H109" s="49">
        <f ca="1">IFERROR(VLOOKUP($A109,ClassGrupFases!$C$105:$Q$112,7,FALSE),"")</f>
        <v>0</v>
      </c>
      <c r="I109" s="49">
        <f ca="1">IFERROR(VLOOKUP($A109,ClassGrupFases!$C$105:$Q$112,8,FALSE),"")</f>
        <v>54</v>
      </c>
      <c r="J109" s="49">
        <f ca="1">IFERROR(VLOOKUP($A109,ClassGrupFases!$C$105:$Q$112,9,FALSE),"")</f>
        <v>0</v>
      </c>
      <c r="K109" s="49">
        <f ca="1">IFERROR(VLOOKUP($A109,ClassGrupFases!$C$105:$Q$112,10,FALSE),"")</f>
        <v>54</v>
      </c>
      <c r="L109" s="49">
        <f ca="1">IFERROR(VLOOKUP($A109,ClassGrupFases!$C$105:$Q$112,11,FALSE),"")</f>
        <v>-54</v>
      </c>
      <c r="M109" s="37">
        <f ca="1">IFERROR(VLOOKUP($A109,ClassGrupFases!$C$105:$Q$112,1,FALSE),"")</f>
        <v>7</v>
      </c>
    </row>
  </sheetData>
  <sheetProtection algorithmName="SHA-512" hashValue="J1ern9mHshqNtqSCxo6DRUoMyavwwr7M9gl0VJv+DvAUvKquiC0miSHIo+5oorFnKNp1t3XvRJJqOsaLIgznOw==" saltValue="ILtHElkSl9SkV40WgKaIqg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9C1E-20A1-4BD0-A79D-A45893D01947}">
  <dimension ref="A1:F45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20.25" x14ac:dyDescent="0.35"/>
  <cols>
    <col min="1" max="1" width="1.7109375" style="54" customWidth="1"/>
    <col min="2" max="2" width="5.7109375" style="60" customWidth="1"/>
    <col min="3" max="3" width="50.7109375" style="56" customWidth="1"/>
    <col min="4" max="4" width="9.140625" style="53"/>
    <col min="5" max="5" width="5.7109375" style="60" customWidth="1"/>
    <col min="6" max="6" width="50.7109375" style="56" customWidth="1"/>
    <col min="7" max="16384" width="9.140625" style="53"/>
  </cols>
  <sheetData>
    <row r="1" spans="1:6" ht="21" x14ac:dyDescent="0.35">
      <c r="B1" s="55" t="s">
        <v>226</v>
      </c>
      <c r="E1" s="55"/>
    </row>
    <row r="2" spans="1:6" x14ac:dyDescent="0.35">
      <c r="B2" s="57" t="s">
        <v>0</v>
      </c>
      <c r="E2" s="57"/>
    </row>
    <row r="3" spans="1:6" ht="25.5" x14ac:dyDescent="0.5">
      <c r="B3" s="62" t="s">
        <v>222</v>
      </c>
      <c r="C3" s="63" t="s">
        <v>224</v>
      </c>
      <c r="E3" s="64" t="s">
        <v>222</v>
      </c>
      <c r="F3" s="65" t="s">
        <v>225</v>
      </c>
    </row>
    <row r="4" spans="1:6" x14ac:dyDescent="0.35">
      <c r="A4" s="54">
        <v>1</v>
      </c>
      <c r="B4" s="58" t="s">
        <v>138</v>
      </c>
      <c r="C4" s="59" t="str">
        <f ca="1">IFERROR(VLOOKUP($A4,ClassGrupFases!$C$129:$D$215,2,FALSE),"")</f>
        <v>Paulinho DF</v>
      </c>
      <c r="D4" s="66">
        <v>43</v>
      </c>
      <c r="E4" s="58" t="s">
        <v>180</v>
      </c>
      <c r="F4" s="59" t="str">
        <f ca="1">IFERROR(VLOOKUP($D4,ClassGrupFases!$C$129:$D$215,2,FALSE),"")</f>
        <v>Zero SP</v>
      </c>
    </row>
    <row r="5" spans="1:6" x14ac:dyDescent="0.35">
      <c r="A5" s="54">
        <v>2</v>
      </c>
      <c r="B5" s="58" t="s">
        <v>139</v>
      </c>
      <c r="C5" s="59" t="str">
        <f ca="1">IFERROR(VLOOKUP($A5,ClassGrupFases!$C$129:$D$215,2,FALSE),"")</f>
        <v>Roberto Petrini PR</v>
      </c>
      <c r="D5" s="66">
        <v>44</v>
      </c>
      <c r="E5" s="58" t="s">
        <v>181</v>
      </c>
      <c r="F5" s="59" t="str">
        <f ca="1">IFERROR(VLOOKUP($D5,ClassGrupFases!$C$129:$D$215,2,FALSE),"")</f>
        <v>Sarti Neto RJ</v>
      </c>
    </row>
    <row r="6" spans="1:6" x14ac:dyDescent="0.35">
      <c r="A6" s="54">
        <v>3</v>
      </c>
      <c r="B6" s="58" t="s">
        <v>140</v>
      </c>
      <c r="C6" s="59" t="str">
        <f ca="1">IFERROR(VLOOKUP($A6,ClassGrupFases!$C$129:$D$215,2,FALSE),"")</f>
        <v>George Aguiar SC</v>
      </c>
      <c r="D6" s="66">
        <v>45</v>
      </c>
      <c r="E6" s="58" t="s">
        <v>182</v>
      </c>
      <c r="F6" s="59" t="str">
        <f ca="1">IFERROR(VLOOKUP($D6,ClassGrupFases!$C$129:$D$215,2,FALSE),"")</f>
        <v>Armando Monteiro MS</v>
      </c>
    </row>
    <row r="7" spans="1:6" x14ac:dyDescent="0.35">
      <c r="A7" s="54">
        <v>4</v>
      </c>
      <c r="B7" s="58" t="s">
        <v>141</v>
      </c>
      <c r="C7" s="59" t="str">
        <f ca="1">IFERROR(VLOOKUP($A7,ClassGrupFases!$C$129:$D$215,2,FALSE),"")</f>
        <v>Galdeano SP</v>
      </c>
      <c r="D7" s="66">
        <v>46</v>
      </c>
      <c r="E7" s="58" t="s">
        <v>183</v>
      </c>
      <c r="F7" s="59" t="str">
        <f ca="1">IFERROR(VLOOKUP($D7,ClassGrupFases!$C$129:$D$215,2,FALSE),"")</f>
        <v>Augusto Barba SM</v>
      </c>
    </row>
    <row r="8" spans="1:6" x14ac:dyDescent="0.35">
      <c r="A8" s="54">
        <v>5</v>
      </c>
      <c r="B8" s="58" t="s">
        <v>142</v>
      </c>
      <c r="C8" s="59" t="str">
        <f ca="1">IFERROR(VLOOKUP($A8,ClassGrupFases!$C$129:$D$215,2,FALSE),"")</f>
        <v>Gilberto Almeida RJ</v>
      </c>
      <c r="D8" s="66">
        <v>47</v>
      </c>
      <c r="E8" s="58" t="s">
        <v>184</v>
      </c>
      <c r="F8" s="59" t="str">
        <f ca="1">IFERROR(VLOOKUP($D8,ClassGrupFases!$C$129:$D$215,2,FALSE),"")</f>
        <v>Zanella SP</v>
      </c>
    </row>
    <row r="9" spans="1:6" x14ac:dyDescent="0.35">
      <c r="A9" s="54">
        <v>6</v>
      </c>
      <c r="B9" s="58" t="s">
        <v>143</v>
      </c>
      <c r="C9" s="59" t="str">
        <f ca="1">IFERROR(VLOOKUP($A9,ClassGrupFases!$C$129:$D$215,2,FALSE),"")</f>
        <v>Jorge Ferraz RJ</v>
      </c>
      <c r="D9" s="66">
        <v>48</v>
      </c>
      <c r="E9" s="58" t="s">
        <v>185</v>
      </c>
      <c r="F9" s="59" t="str">
        <f ca="1">IFERROR(VLOOKUP($D9,ClassGrupFases!$C$129:$D$215,2,FALSE),"")</f>
        <v>Praciano CE</v>
      </c>
    </row>
    <row r="10" spans="1:6" x14ac:dyDescent="0.35">
      <c r="A10" s="54">
        <v>7</v>
      </c>
      <c r="B10" s="58" t="s">
        <v>144</v>
      </c>
      <c r="C10" s="59" t="str">
        <f ca="1">IFERROR(VLOOKUP($A10,ClassGrupFases!$C$129:$D$215,2,FALSE),"")</f>
        <v>Ivan Falcão AM</v>
      </c>
      <c r="D10" s="66">
        <v>49</v>
      </c>
      <c r="E10" s="58" t="s">
        <v>186</v>
      </c>
      <c r="F10" s="59" t="str">
        <f ca="1">IFERROR(VLOOKUP($D10,ClassGrupFases!$C$129:$D$215,2,FALSE),"")</f>
        <v>Porphirio RJ</v>
      </c>
    </row>
    <row r="11" spans="1:6" x14ac:dyDescent="0.35">
      <c r="A11" s="54">
        <v>8</v>
      </c>
      <c r="B11" s="58" t="s">
        <v>145</v>
      </c>
      <c r="C11" s="59" t="str">
        <f ca="1">IFERROR(VLOOKUP($A11,ClassGrupFases!$C$129:$D$215,2,FALSE),"")</f>
        <v>Giuseppe AM</v>
      </c>
      <c r="D11" s="66">
        <v>50</v>
      </c>
      <c r="E11" s="58" t="s">
        <v>187</v>
      </c>
      <c r="F11" s="59" t="str">
        <f ca="1">IFERROR(VLOOKUP($D11,ClassGrupFases!$C$129:$D$215,2,FALSE),"")</f>
        <v>Sylvio PR</v>
      </c>
    </row>
    <row r="12" spans="1:6" x14ac:dyDescent="0.35">
      <c r="A12" s="54">
        <v>9</v>
      </c>
      <c r="B12" s="58" t="s">
        <v>146</v>
      </c>
      <c r="C12" s="59" t="str">
        <f ca="1">IFERROR(VLOOKUP($A12,ClassGrupFases!$C$129:$D$215,2,FALSE),"")</f>
        <v>Betaressi SP</v>
      </c>
      <c r="D12" s="66">
        <v>51</v>
      </c>
      <c r="E12" s="58" t="s">
        <v>188</v>
      </c>
      <c r="F12" s="59" t="str">
        <f ca="1">IFERROR(VLOOKUP($D12,ClassGrupFases!$C$129:$D$215,2,FALSE),"")</f>
        <v>Rodrigo Moro SP</v>
      </c>
    </row>
    <row r="13" spans="1:6" x14ac:dyDescent="0.35">
      <c r="A13" s="54">
        <v>10</v>
      </c>
      <c r="B13" s="58" t="s">
        <v>147</v>
      </c>
      <c r="C13" s="59" t="str">
        <f ca="1">IFERROR(VLOOKUP($A13,ClassGrupFases!$C$129:$D$215,2,FALSE),"")</f>
        <v>Almir RJ</v>
      </c>
      <c r="D13" s="66">
        <v>52</v>
      </c>
      <c r="E13" s="58" t="s">
        <v>189</v>
      </c>
      <c r="F13" s="59" t="str">
        <f ca="1">IFERROR(VLOOKUP($D13,ClassGrupFases!$C$129:$D$215,2,FALSE),"")</f>
        <v>Fábio Fortes RS</v>
      </c>
    </row>
    <row r="14" spans="1:6" x14ac:dyDescent="0.35">
      <c r="A14" s="54">
        <v>11</v>
      </c>
      <c r="B14" s="58" t="s">
        <v>148</v>
      </c>
      <c r="C14" s="59" t="str">
        <f ca="1">IFERROR(VLOOKUP($A14,ClassGrupFases!$C$129:$D$215,2,FALSE),"")</f>
        <v>Marcus Ohya PR</v>
      </c>
      <c r="D14" s="66">
        <v>53</v>
      </c>
      <c r="E14" s="58" t="s">
        <v>190</v>
      </c>
      <c r="F14" s="59" t="str">
        <f ca="1">IFERROR(VLOOKUP($D14,ClassGrupFases!$C$129:$D$215,2,FALSE),"")</f>
        <v>Jhonata AM</v>
      </c>
    </row>
    <row r="15" spans="1:6" x14ac:dyDescent="0.35">
      <c r="A15" s="54">
        <v>12</v>
      </c>
      <c r="B15" s="58" t="s">
        <v>149</v>
      </c>
      <c r="C15" s="59" t="str">
        <f ca="1">IFERROR(VLOOKUP($A15,ClassGrupFases!$C$129:$D$215,2,FALSE),"")</f>
        <v>André Santos RJ</v>
      </c>
      <c r="D15" s="66">
        <v>54</v>
      </c>
      <c r="E15" s="58" t="s">
        <v>191</v>
      </c>
      <c r="F15" s="59" t="str">
        <f ca="1">IFERROR(VLOOKUP($D15,ClassGrupFases!$C$129:$D$215,2,FALSE),"")</f>
        <v>Cristiano MG</v>
      </c>
    </row>
    <row r="16" spans="1:6" x14ac:dyDescent="0.35">
      <c r="A16" s="54">
        <v>13</v>
      </c>
      <c r="B16" s="58" t="s">
        <v>150</v>
      </c>
      <c r="C16" s="59" t="str">
        <f ca="1">IFERROR(VLOOKUP($A16,ClassGrupFases!$C$129:$D$215,2,FALSE),"")</f>
        <v>Carlão PA</v>
      </c>
      <c r="D16" s="66">
        <v>55</v>
      </c>
      <c r="E16" s="58" t="s">
        <v>192</v>
      </c>
      <c r="F16" s="59" t="str">
        <f ca="1">IFERROR(VLOOKUP($D16,ClassGrupFases!$C$129:$D$215,2,FALSE),"")</f>
        <v>Júlio Ramos SC</v>
      </c>
    </row>
    <row r="17" spans="1:6" x14ac:dyDescent="0.35">
      <c r="A17" s="54">
        <v>14</v>
      </c>
      <c r="B17" s="58" t="s">
        <v>151</v>
      </c>
      <c r="C17" s="59" t="str">
        <f ca="1">IFERROR(VLOOKUP($A17,ClassGrupFases!$C$129:$D$215,2,FALSE),"")</f>
        <v>Rafael Marques RJ</v>
      </c>
      <c r="D17" s="66">
        <v>56</v>
      </c>
      <c r="E17" s="58" t="s">
        <v>193</v>
      </c>
      <c r="F17" s="59" t="str">
        <f ca="1">IFERROR(VLOOKUP($D17,ClassGrupFases!$C$129:$D$215,2,FALSE),"")</f>
        <v>Rafael Santos SP</v>
      </c>
    </row>
    <row r="18" spans="1:6" x14ac:dyDescent="0.35">
      <c r="A18" s="54">
        <v>15</v>
      </c>
      <c r="B18" s="58" t="s">
        <v>152</v>
      </c>
      <c r="C18" s="59" t="str">
        <f ca="1">IFERROR(VLOOKUP($A18,ClassGrupFases!$C$129:$D$215,2,FALSE),"")</f>
        <v>Ademir RJ</v>
      </c>
      <c r="D18" s="66">
        <v>57</v>
      </c>
      <c r="E18" s="58" t="s">
        <v>194</v>
      </c>
      <c r="F18" s="59" t="str">
        <f ca="1">IFERROR(VLOOKUP($D18,ClassGrupFases!$C$129:$D$215,2,FALSE),"")</f>
        <v>Tiago Spitz MG</v>
      </c>
    </row>
    <row r="19" spans="1:6" x14ac:dyDescent="0.35">
      <c r="A19" s="54">
        <v>16</v>
      </c>
      <c r="B19" s="58" t="s">
        <v>153</v>
      </c>
      <c r="C19" s="59" t="str">
        <f ca="1">IFERROR(VLOOKUP($A19,ClassGrupFases!$C$129:$D$215,2,FALSE),"")</f>
        <v>Leo Anache MS</v>
      </c>
      <c r="D19" s="66">
        <v>58</v>
      </c>
      <c r="E19" s="58" t="s">
        <v>195</v>
      </c>
      <c r="F19" s="59" t="str">
        <f ca="1">IFERROR(VLOOKUP($D19,ClassGrupFases!$C$129:$D$215,2,FALSE),"")</f>
        <v>Felipe Drago DF</v>
      </c>
    </row>
    <row r="20" spans="1:6" x14ac:dyDescent="0.35">
      <c r="A20" s="54">
        <v>17</v>
      </c>
      <c r="B20" s="58" t="s">
        <v>154</v>
      </c>
      <c r="C20" s="59" t="str">
        <f ca="1">IFERROR(VLOOKUP($A20,ClassGrupFases!$C$129:$D$215,2,FALSE),"")</f>
        <v>Heraldino RJ</v>
      </c>
      <c r="D20" s="66">
        <v>59</v>
      </c>
      <c r="E20" s="58" t="s">
        <v>196</v>
      </c>
      <c r="F20" s="59" t="str">
        <f ca="1">IFERROR(VLOOKUP($D20,ClassGrupFases!$C$129:$D$215,2,FALSE),"")</f>
        <v>Chicones DF</v>
      </c>
    </row>
    <row r="21" spans="1:6" x14ac:dyDescent="0.35">
      <c r="A21" s="54">
        <v>18</v>
      </c>
      <c r="B21" s="58" t="s">
        <v>155</v>
      </c>
      <c r="C21" s="59" t="str">
        <f ca="1">IFERROR(VLOOKUP($A21,ClassGrupFases!$C$129:$D$215,2,FALSE),"")</f>
        <v>Carlos André MG</v>
      </c>
      <c r="D21" s="66">
        <v>60</v>
      </c>
      <c r="E21" s="58" t="s">
        <v>197</v>
      </c>
      <c r="F21" s="59" t="str">
        <f ca="1">IFERROR(VLOOKUP($D21,ClassGrupFases!$C$129:$D$215,2,FALSE),"")</f>
        <v>Sallys Martins SP</v>
      </c>
    </row>
    <row r="22" spans="1:6" x14ac:dyDescent="0.35">
      <c r="A22" s="54">
        <v>19</v>
      </c>
      <c r="B22" s="58" t="s">
        <v>156</v>
      </c>
      <c r="C22" s="59" t="str">
        <f ca="1">IFERROR(VLOOKUP($A22,ClassGrupFases!$C$129:$D$215,2,FALSE),"")</f>
        <v>Proença RJ</v>
      </c>
      <c r="D22" s="66">
        <v>61</v>
      </c>
      <c r="E22" s="58" t="s">
        <v>198</v>
      </c>
      <c r="F22" s="59" t="str">
        <f ca="1">IFERROR(VLOOKUP($D22,ClassGrupFases!$C$129:$D$215,2,FALSE),"")</f>
        <v>Leo Machado MG</v>
      </c>
    </row>
    <row r="23" spans="1:6" x14ac:dyDescent="0.35">
      <c r="A23" s="54">
        <v>20</v>
      </c>
      <c r="B23" s="58" t="s">
        <v>157</v>
      </c>
      <c r="C23" s="59" t="str">
        <f ca="1">IFERROR(VLOOKUP($A23,ClassGrupFases!$C$129:$D$215,2,FALSE),"")</f>
        <v>Erismar SP</v>
      </c>
      <c r="D23" s="66">
        <v>62</v>
      </c>
      <c r="E23" s="58" t="s">
        <v>199</v>
      </c>
      <c r="F23" s="59" t="str">
        <f ca="1">IFERROR(VLOOKUP($D23,ClassGrupFases!$C$129:$D$215,2,FALSE),"")</f>
        <v>Marcelo Rodrigues PR</v>
      </c>
    </row>
    <row r="24" spans="1:6" x14ac:dyDescent="0.35">
      <c r="A24" s="54">
        <v>21</v>
      </c>
      <c r="B24" s="58" t="s">
        <v>158</v>
      </c>
      <c r="C24" s="59" t="str">
        <f ca="1">IFERROR(VLOOKUP($A24,ClassGrupFases!$C$129:$D$215,2,FALSE),"")</f>
        <v>Sérgio Barreira SP</v>
      </c>
      <c r="D24" s="66">
        <v>63</v>
      </c>
      <c r="E24" s="58" t="s">
        <v>200</v>
      </c>
      <c r="F24" s="59" t="str">
        <f ca="1">IFERROR(VLOOKUP($D24,ClassGrupFases!$C$129:$D$215,2,FALSE),"")</f>
        <v>Léo Carioca SP</v>
      </c>
    </row>
    <row r="25" spans="1:6" x14ac:dyDescent="0.35">
      <c r="A25" s="54">
        <v>22</v>
      </c>
      <c r="B25" s="58" t="s">
        <v>159</v>
      </c>
      <c r="C25" s="59" t="str">
        <f ca="1">IFERROR(VLOOKUP($A25,ClassGrupFases!$C$129:$D$215,2,FALSE),"")</f>
        <v>Antonio RJ</v>
      </c>
      <c r="D25" s="66">
        <v>64</v>
      </c>
      <c r="E25" s="58" t="s">
        <v>201</v>
      </c>
      <c r="F25" s="59" t="str">
        <f ca="1">IFERROR(VLOOKUP($D25,ClassGrupFases!$C$129:$D$215,2,FALSE),"")</f>
        <v>Davi Trigueiros PR</v>
      </c>
    </row>
    <row r="26" spans="1:6" x14ac:dyDescent="0.35">
      <c r="A26" s="54">
        <v>23</v>
      </c>
      <c r="B26" s="58" t="s">
        <v>160</v>
      </c>
      <c r="C26" s="59" t="str">
        <f ca="1">IFERROR(VLOOKUP($A26,ClassGrupFases!$C$129:$D$215,2,FALSE),"")</f>
        <v>Roberto Villano RJ</v>
      </c>
      <c r="D26" s="66">
        <v>65</v>
      </c>
      <c r="E26" s="58" t="s">
        <v>202</v>
      </c>
      <c r="F26" s="59" t="str">
        <f ca="1">IFERROR(VLOOKUP($D26,ClassGrupFases!$C$129:$D$215,2,FALSE),"")</f>
        <v>Ricardo Guedes SC</v>
      </c>
    </row>
    <row r="27" spans="1:6" x14ac:dyDescent="0.35">
      <c r="A27" s="54">
        <v>24</v>
      </c>
      <c r="B27" s="58" t="s">
        <v>161</v>
      </c>
      <c r="C27" s="59" t="str">
        <f ca="1">IFERROR(VLOOKUP($A27,ClassGrupFases!$C$129:$D$215,2,FALSE),"")</f>
        <v>Valcy Jaques RJ</v>
      </c>
      <c r="D27" s="66">
        <v>66</v>
      </c>
      <c r="E27" s="58" t="s">
        <v>203</v>
      </c>
      <c r="F27" s="59" t="str">
        <f ca="1">IFERROR(VLOOKUP($D27,ClassGrupFases!$C$129:$D$215,2,FALSE),"")</f>
        <v>Baby SP</v>
      </c>
    </row>
    <row r="28" spans="1:6" x14ac:dyDescent="0.35">
      <c r="A28" s="54">
        <v>25</v>
      </c>
      <c r="B28" s="58" t="s">
        <v>162</v>
      </c>
      <c r="C28" s="59" t="str">
        <f ca="1">IFERROR(VLOOKUP($A28,ClassGrupFases!$C$129:$D$215,2,FALSE),"")</f>
        <v>Ruas SP</v>
      </c>
      <c r="D28" s="66">
        <v>67</v>
      </c>
      <c r="E28" s="58" t="s">
        <v>204</v>
      </c>
      <c r="F28" s="59" t="str">
        <f ca="1">IFERROR(VLOOKUP($D28,ClassGrupFases!$C$129:$D$215,2,FALSE),"")</f>
        <v>Flávio Campos DF</v>
      </c>
    </row>
    <row r="29" spans="1:6" x14ac:dyDescent="0.35">
      <c r="A29" s="54">
        <v>26</v>
      </c>
      <c r="B29" s="58" t="s">
        <v>163</v>
      </c>
      <c r="C29" s="59" t="str">
        <f ca="1">IFERROR(VLOOKUP($A29,ClassGrupFases!$C$129:$D$215,2,FALSE),"")</f>
        <v>Harley RJ</v>
      </c>
      <c r="D29" s="66">
        <v>68</v>
      </c>
      <c r="E29" s="58" t="s">
        <v>205</v>
      </c>
      <c r="F29" s="59" t="str">
        <f ca="1">IFERROR(VLOOKUP($D29,ClassGrupFases!$C$129:$D$215,2,FALSE),"")</f>
        <v>Lander GO</v>
      </c>
    </row>
    <row r="30" spans="1:6" x14ac:dyDescent="0.35">
      <c r="A30" s="54">
        <v>27</v>
      </c>
      <c r="B30" s="58" t="s">
        <v>164</v>
      </c>
      <c r="C30" s="59" t="str">
        <f ca="1">IFERROR(VLOOKUP($A30,ClassGrupFases!$C$129:$D$215,2,FALSE),"")</f>
        <v>Leo Fernandes RJ</v>
      </c>
      <c r="D30" s="66">
        <v>69</v>
      </c>
      <c r="E30" s="58" t="s">
        <v>206</v>
      </c>
      <c r="F30" s="59" t="str">
        <f ca="1">IFERROR(VLOOKUP($D30,ClassGrupFases!$C$129:$D$215,2,FALSE),"")</f>
        <v>João Carrasco DF</v>
      </c>
    </row>
    <row r="31" spans="1:6" x14ac:dyDescent="0.35">
      <c r="A31" s="54">
        <v>28</v>
      </c>
      <c r="B31" s="58" t="s">
        <v>165</v>
      </c>
      <c r="C31" s="59" t="str">
        <f ca="1">IFERROR(VLOOKUP($A31,ClassGrupFases!$C$129:$D$215,2,FALSE),"")</f>
        <v>Nicholas Rodrigues RJ</v>
      </c>
      <c r="D31" s="66">
        <v>70</v>
      </c>
      <c r="E31" s="58" t="s">
        <v>207</v>
      </c>
      <c r="F31" s="59" t="str">
        <f ca="1">IFERROR(VLOOKUP($D31,ClassGrupFases!$C$129:$D$215,2,FALSE),"")</f>
        <v>Edmilson Chagas RJ</v>
      </c>
    </row>
    <row r="32" spans="1:6" x14ac:dyDescent="0.35">
      <c r="A32" s="54">
        <v>29</v>
      </c>
      <c r="B32" s="58" t="s">
        <v>166</v>
      </c>
      <c r="C32" s="59" t="str">
        <f ca="1">IFERROR(VLOOKUP($A32,ClassGrupFases!$C$129:$D$215,2,FALSE),"")</f>
        <v>Gabriela PA</v>
      </c>
      <c r="D32" s="66">
        <v>71</v>
      </c>
      <c r="E32" s="58" t="s">
        <v>208</v>
      </c>
      <c r="F32" s="59" t="str">
        <f ca="1">IFERROR(VLOOKUP($D32,ClassGrupFases!$C$129:$D$215,2,FALSE),"")</f>
        <v>Rodrigo Martins CE</v>
      </c>
    </row>
    <row r="33" spans="1:6" x14ac:dyDescent="0.35">
      <c r="A33" s="54">
        <v>30</v>
      </c>
      <c r="B33" s="58" t="s">
        <v>167</v>
      </c>
      <c r="C33" s="59" t="str">
        <f ca="1">IFERROR(VLOOKUP($A33,ClassGrupFases!$C$129:$D$215,2,FALSE),"")</f>
        <v>Marco Antonio RJ</v>
      </c>
      <c r="D33" s="66">
        <v>72</v>
      </c>
      <c r="E33" s="58" t="s">
        <v>209</v>
      </c>
      <c r="F33" s="59" t="str">
        <f ca="1">IFERROR(VLOOKUP($D33,ClassGrupFases!$C$129:$D$215,2,FALSE),"")</f>
        <v>Alencar SP</v>
      </c>
    </row>
    <row r="34" spans="1:6" x14ac:dyDescent="0.35">
      <c r="A34" s="54">
        <v>31</v>
      </c>
      <c r="B34" s="58" t="s">
        <v>168</v>
      </c>
      <c r="C34" s="59" t="str">
        <f ca="1">IFERROR(VLOOKUP($A34,ClassGrupFases!$C$129:$D$215,2,FALSE),"")</f>
        <v>Marcinho RJ</v>
      </c>
      <c r="D34" s="66">
        <v>73</v>
      </c>
      <c r="E34" s="58" t="s">
        <v>210</v>
      </c>
      <c r="F34" s="59" t="str">
        <f ca="1">IFERROR(VLOOKUP($D34,ClassGrupFases!$C$129:$D$215,2,FALSE),"")</f>
        <v>Oswaldo Fabeni SC</v>
      </c>
    </row>
    <row r="35" spans="1:6" x14ac:dyDescent="0.35">
      <c r="A35" s="54">
        <v>32</v>
      </c>
      <c r="B35" s="58" t="s">
        <v>169</v>
      </c>
      <c r="C35" s="59" t="str">
        <f ca="1">IFERROR(VLOOKUP($A35,ClassGrupFases!$C$129:$D$215,2,FALSE),"")</f>
        <v>Kojala MG</v>
      </c>
      <c r="D35" s="66">
        <v>74</v>
      </c>
      <c r="E35" s="58" t="s">
        <v>211</v>
      </c>
      <c r="F35" s="59" t="str">
        <f ca="1">IFERROR(VLOOKUP($D35,ClassGrupFases!$C$129:$D$215,2,FALSE),"")</f>
        <v>Ricardo Teles MS</v>
      </c>
    </row>
    <row r="36" spans="1:6" x14ac:dyDescent="0.35">
      <c r="A36" s="54">
        <v>33</v>
      </c>
      <c r="B36" s="58" t="s">
        <v>170</v>
      </c>
      <c r="C36" s="59" t="str">
        <f ca="1">IFERROR(VLOOKUP($A36,ClassGrupFases!$C$129:$D$215,2,FALSE),"")</f>
        <v>Bruno Calinçane MG</v>
      </c>
      <c r="D36" s="66">
        <v>75</v>
      </c>
      <c r="E36" s="58" t="s">
        <v>212</v>
      </c>
      <c r="F36" s="59" t="str">
        <f ca="1">IFERROR(VLOOKUP($D36,ClassGrupFases!$C$129:$D$215,2,FALSE),"")</f>
        <v>Luporini SP</v>
      </c>
    </row>
    <row r="37" spans="1:6" x14ac:dyDescent="0.35">
      <c r="A37" s="54">
        <v>34</v>
      </c>
      <c r="B37" s="58" t="s">
        <v>171</v>
      </c>
      <c r="C37" s="59" t="str">
        <f ca="1">IFERROR(VLOOKUP($A37,ClassGrupFases!$C$129:$D$215,2,FALSE),"")</f>
        <v>Bispo RJ</v>
      </c>
      <c r="D37" s="66">
        <v>76</v>
      </c>
      <c r="E37" s="58" t="s">
        <v>213</v>
      </c>
      <c r="F37" s="59" t="str">
        <f ca="1">IFERROR(VLOOKUP($D37,ClassGrupFases!$C$129:$D$215,2,FALSE),"")</f>
        <v>-</v>
      </c>
    </row>
    <row r="38" spans="1:6" x14ac:dyDescent="0.35">
      <c r="A38" s="54">
        <v>35</v>
      </c>
      <c r="B38" s="58" t="s">
        <v>172</v>
      </c>
      <c r="C38" s="59" t="str">
        <f ca="1">IFERROR(VLOOKUP($A38,ClassGrupFases!$C$129:$D$215,2,FALSE),"")</f>
        <v>Jorge Calberg PR</v>
      </c>
      <c r="D38" s="66">
        <v>77</v>
      </c>
      <c r="E38" s="58" t="s">
        <v>214</v>
      </c>
      <c r="F38" s="59" t="str">
        <f ca="1">IFERROR(VLOOKUP($D38,ClassGrupFases!$C$129:$D$215,2,FALSE),"")</f>
        <v>-</v>
      </c>
    </row>
    <row r="39" spans="1:6" x14ac:dyDescent="0.35">
      <c r="A39" s="54">
        <v>36</v>
      </c>
      <c r="B39" s="58" t="s">
        <v>173</v>
      </c>
      <c r="C39" s="59" t="str">
        <f ca="1">IFERROR(VLOOKUP($A39,ClassGrupFases!$C$129:$D$215,2,FALSE),"")</f>
        <v>Rogelton PR</v>
      </c>
      <c r="D39" s="66">
        <v>78</v>
      </c>
      <c r="E39" s="58" t="s">
        <v>215</v>
      </c>
      <c r="F39" s="59" t="str">
        <f ca="1">IFERROR(VLOOKUP($D39,ClassGrupFases!$C$129:$D$215,2,FALSE),"")</f>
        <v>-</v>
      </c>
    </row>
    <row r="40" spans="1:6" x14ac:dyDescent="0.35">
      <c r="A40" s="54">
        <v>37</v>
      </c>
      <c r="B40" s="58" t="s">
        <v>174</v>
      </c>
      <c r="C40" s="59" t="str">
        <f ca="1">IFERROR(VLOOKUP($A40,ClassGrupFases!$C$129:$D$215,2,FALSE),"")</f>
        <v>Netynho PE</v>
      </c>
      <c r="D40" s="66">
        <v>79</v>
      </c>
      <c r="E40" s="58" t="s">
        <v>216</v>
      </c>
      <c r="F40" s="59" t="str">
        <f ca="1">IFERROR(VLOOKUP($D40,ClassGrupFases!$C$129:$D$215,2,FALSE),"")</f>
        <v>-</v>
      </c>
    </row>
    <row r="41" spans="1:6" x14ac:dyDescent="0.35">
      <c r="A41" s="54">
        <v>38</v>
      </c>
      <c r="B41" s="58" t="s">
        <v>175</v>
      </c>
      <c r="C41" s="59" t="str">
        <f ca="1">IFERROR(VLOOKUP($A41,ClassGrupFases!$C$129:$D$215,2,FALSE),"")</f>
        <v>César Muniz RJ</v>
      </c>
      <c r="D41" s="66">
        <v>80</v>
      </c>
      <c r="E41" s="58" t="s">
        <v>217</v>
      </c>
      <c r="F41" s="59" t="str">
        <f ca="1">IFERROR(VLOOKUP($D41,ClassGrupFases!$C$129:$D$215,2,FALSE),"")</f>
        <v>-</v>
      </c>
    </row>
    <row r="42" spans="1:6" x14ac:dyDescent="0.35">
      <c r="A42" s="54">
        <v>39</v>
      </c>
      <c r="B42" s="58" t="s">
        <v>176</v>
      </c>
      <c r="C42" s="59" t="str">
        <f ca="1">IFERROR(VLOOKUP($A42,ClassGrupFases!$C$129:$D$215,2,FALSE),"")</f>
        <v>Flávio Oliveira DF</v>
      </c>
      <c r="D42" s="66">
        <v>81</v>
      </c>
      <c r="E42" s="58" t="s">
        <v>218</v>
      </c>
      <c r="F42" s="59" t="str">
        <f ca="1">IFERROR(VLOOKUP($D42,ClassGrupFases!$C$129:$D$215,2,FALSE),"")</f>
        <v>-</v>
      </c>
    </row>
    <row r="43" spans="1:6" x14ac:dyDescent="0.35">
      <c r="A43" s="54">
        <v>40</v>
      </c>
      <c r="B43" s="58" t="s">
        <v>177</v>
      </c>
      <c r="C43" s="59" t="str">
        <f ca="1">IFERROR(VLOOKUP($A43,ClassGrupFases!$C$129:$D$215,2,FALSE),"")</f>
        <v>Rodrigo Costa RJ</v>
      </c>
      <c r="D43" s="66">
        <v>82</v>
      </c>
      <c r="E43" s="58" t="s">
        <v>219</v>
      </c>
      <c r="F43" s="59" t="str">
        <f ca="1">IFERROR(VLOOKUP($D43,ClassGrupFases!$C$129:$D$215,2,FALSE),"")</f>
        <v>-</v>
      </c>
    </row>
    <row r="44" spans="1:6" x14ac:dyDescent="0.35">
      <c r="A44" s="54">
        <v>41</v>
      </c>
      <c r="B44" s="58" t="s">
        <v>178</v>
      </c>
      <c r="C44" s="59" t="str">
        <f ca="1">IFERROR(VLOOKUP($A44,ClassGrupFases!$C$129:$D$215,2,FALSE),"")</f>
        <v>Zé Spy RJ</v>
      </c>
      <c r="D44" s="66">
        <v>83</v>
      </c>
      <c r="E44" s="58" t="s">
        <v>220</v>
      </c>
      <c r="F44" s="59" t="str">
        <f ca="1">IFERROR(VLOOKUP($D44,ClassGrupFases!$C$129:$D$215,2,FALSE),"")</f>
        <v>-</v>
      </c>
    </row>
    <row r="45" spans="1:6" x14ac:dyDescent="0.35">
      <c r="A45" s="54">
        <v>42</v>
      </c>
      <c r="B45" s="58" t="s">
        <v>179</v>
      </c>
      <c r="C45" s="59" t="str">
        <f ca="1">IFERROR(VLOOKUP($A45,ClassGrupFases!$C$129:$D$215,2,FALSE),"")</f>
        <v>Luis Eduardo AM</v>
      </c>
      <c r="D45" s="66">
        <v>84</v>
      </c>
      <c r="E45" s="58" t="s">
        <v>221</v>
      </c>
      <c r="F45" s="59" t="str">
        <f ca="1">IFERROR(VLOOKUP($D45,ClassGrupFases!$C$129:$D$215,2,FALSE),"")</f>
        <v>-</v>
      </c>
    </row>
  </sheetData>
  <sheetProtection algorithmName="SHA-512" hashValue="O/32QDi6mMyv9r/nZ+ETIFBA4k9TKWciEFuP/cm5qZjUAHDK+6mQPCUsRNAjOuKyoONNSE7jcXXkcThHwB04UA==" saltValue="Q7MuRg/v/xh4V2/91l93Dg==" spinCount="100000" sheet="1" objects="1" scenarios="1"/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Equipes</vt:lpstr>
      <vt:lpstr>Grupos</vt:lpstr>
      <vt:lpstr>Jogos</vt:lpstr>
      <vt:lpstr>ClassGrupFases</vt:lpstr>
      <vt:lpstr>Classificação</vt:lpstr>
      <vt:lpstr>Classificação 2ª Fase - C_D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Jose de Andrade Oliveira Jr</dc:creator>
  <cp:lastModifiedBy>Joao Jose de Andrade Oliveira Jr</cp:lastModifiedBy>
  <dcterms:created xsi:type="dcterms:W3CDTF">2022-10-07T14:00:52Z</dcterms:created>
  <dcterms:modified xsi:type="dcterms:W3CDTF">2022-10-17T23:41:01Z</dcterms:modified>
</cp:coreProperties>
</file>